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4895" windowHeight="8595" activeTab="0"/>
  </bookViews>
  <sheets>
    <sheet name="сводка" sheetId="1" r:id="rId1"/>
  </sheets>
  <definedNames>
    <definedName name="_xlnm.Print_Area" localSheetId="0">'сводка'!$A$1:$E$142</definedName>
  </definedNames>
  <calcPr fullCalcOnLoad="1"/>
</workbook>
</file>

<file path=xl/sharedStrings.xml><?xml version="1.0" encoding="utf-8"?>
<sst xmlns="http://schemas.openxmlformats.org/spreadsheetml/2006/main" count="183" uniqueCount="170">
  <si>
    <t xml:space="preserve">       РАСХОДЫ                              </t>
  </si>
  <si>
    <t>Администрация города</t>
  </si>
  <si>
    <t>Финансовое управление администрации г.Ливны</t>
  </si>
  <si>
    <t>Управление муниципального имущества администрации г.Ливны</t>
  </si>
  <si>
    <t xml:space="preserve">Контрольно-счетная палата г.Ливны </t>
  </si>
  <si>
    <t>Городской Совет народных депутатов</t>
  </si>
  <si>
    <t>Резервный фонд</t>
  </si>
  <si>
    <t>01</t>
  </si>
  <si>
    <t>Муниципальное управление</t>
  </si>
  <si>
    <t xml:space="preserve"> </t>
  </si>
  <si>
    <t>Мероприятия по землеустройству и землепользованию</t>
  </si>
  <si>
    <t>04</t>
  </si>
  <si>
    <t>Национальная экономика</t>
  </si>
  <si>
    <t>Обеспечение жилыми помещениями детей-сирот, детей, оставшихся без попечения родителей</t>
  </si>
  <si>
    <t>05</t>
  </si>
  <si>
    <t>Жилищно-коммунальное хозяйство</t>
  </si>
  <si>
    <t>Управление общего образования администрации г.Ливны</t>
  </si>
  <si>
    <t>07</t>
  </si>
  <si>
    <t>Образование</t>
  </si>
  <si>
    <t>08</t>
  </si>
  <si>
    <t>Культура, искусство и кинематография</t>
  </si>
  <si>
    <t>Единовременное пособие при всех формах устройства детей в семью</t>
  </si>
  <si>
    <t>Компенсация проезда школьников</t>
  </si>
  <si>
    <t>Компенсация части родительской платы за содержание ребенка в дошкольном учреждении</t>
  </si>
  <si>
    <t>Содержание ребенка в семье опекуна и приемной семье, а также вознаграждение, причитающееся приемному родителю</t>
  </si>
  <si>
    <t>Отдел опеки и попечительства</t>
  </si>
  <si>
    <t>Социальная политика</t>
  </si>
  <si>
    <t>Физическая культура и спорт</t>
  </si>
  <si>
    <t>Код</t>
  </si>
  <si>
    <t>Наименование доходов</t>
  </si>
  <si>
    <t>101 02000 01 0000 110</t>
  </si>
  <si>
    <t>Налог на доходы физических лиц</t>
  </si>
  <si>
    <t>105 02000 02 0000 110</t>
  </si>
  <si>
    <t>Единый налог на вмененный доход для отдельных видов деятельности</t>
  </si>
  <si>
    <t>106 00000 00 0000 000</t>
  </si>
  <si>
    <t xml:space="preserve">106 01020 04 0000 110 </t>
  </si>
  <si>
    <t>Налог на имущество физических лиц</t>
  </si>
  <si>
    <t>Земельный налог</t>
  </si>
  <si>
    <t>108 00000 00 0000 000</t>
  </si>
  <si>
    <t>111 00000 00 0000 000</t>
  </si>
  <si>
    <t>111 07014 04 0000 120</t>
  </si>
  <si>
    <t>114 00000 00 0000 000</t>
  </si>
  <si>
    <t>115 00000 00 0000 000</t>
  </si>
  <si>
    <t>116 00000 00 0000 000</t>
  </si>
  <si>
    <t>200 00000 00 0000 000</t>
  </si>
  <si>
    <t xml:space="preserve">БЕЗВОЗМЕЗДНЫЕ ПОСТУПЛЕНИЯ </t>
  </si>
  <si>
    <t>Дотации от других бюджетов бюджетной системы Российской Федерации</t>
  </si>
  <si>
    <t>Субвенции бюджетам 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</si>
  <si>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</si>
  <si>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ВСЕГО ДОХОДОВ</t>
  </si>
  <si>
    <t>Обеспечение бесплатного проезда детей-сирот</t>
  </si>
  <si>
    <t>112 01000 01 0000 120</t>
  </si>
  <si>
    <t>Плата за негативное воздействие на окружающую среду</t>
  </si>
  <si>
    <t>114 02043 04 0000 410</t>
  </si>
  <si>
    <t>Доходы от реализации иного имущества, находящегося в собственности городских округов</t>
  </si>
  <si>
    <t>Оценка недвижимости, признание прав и регулирование отношений по муниципальной собственности</t>
  </si>
  <si>
    <t>Прочие расходы органов местного самоуправления</t>
  </si>
  <si>
    <t>Меры социальной поддержки Почетным гражданам города</t>
  </si>
  <si>
    <t>Выплата персональных надбавок местного значения лицам, имеющим особые заслуги перед городом</t>
  </si>
  <si>
    <t>Административная комиссия, отдел по труду, комиссия по делам несовершеннолетних</t>
  </si>
  <si>
    <t>105 03000 01 0000 110</t>
  </si>
  <si>
    <t>Единый сельскохозяйственный налог</t>
  </si>
  <si>
    <t>Доходы, получаемые в виде арендной платы за земельные участки</t>
  </si>
  <si>
    <t>117 01040 04 0000 180</t>
  </si>
  <si>
    <t>Невыясненные поступления, зачисляемые в бюджеты городских округов</t>
  </si>
  <si>
    <t>Налог, взимаемый в связи с применением патентной системы налогообложения, зачисляемый в бюджеты городских округов</t>
  </si>
  <si>
    <t>Доходы от перечисления части прибыли, остающейся после уплаты налогов и иных обязательных платежей МУП, созданных городскими округами</t>
  </si>
  <si>
    <t>114 06012 04 0000 430 114 06024 04 0000 430</t>
  </si>
  <si>
    <t>202 00000 00 0000 000</t>
  </si>
  <si>
    <t>Безвозмездные поступления от других бюджетов бюджетной системы РФ</t>
  </si>
  <si>
    <t>Иные межбюджетные трансферты, передаваемые бюджетам городских округов</t>
  </si>
  <si>
    <t>Социальная поддержка граждан, усыновивших (удочеривших) детей-сирот и детей, оставшихся без попечения родителей</t>
  </si>
  <si>
    <t>Обеспечение выпускников муниципальных образовательных учреждений из числа детей-сирот и детей, оставшихся без попечения родителей, единовременным денежным пособием</t>
  </si>
  <si>
    <t>Доходы от продажи земельных участков</t>
  </si>
  <si>
    <t>103 02000 01 0000 110</t>
  </si>
  <si>
    <t>Акцизы по подакцизным товарам (продукции), производимым на территории Российской Федерации</t>
  </si>
  <si>
    <t>Государственная пошлина</t>
  </si>
  <si>
    <t>Административные платежи и сборы</t>
  </si>
  <si>
    <t>Штрафы, санкции, возмещение ущерба</t>
  </si>
  <si>
    <t>Доплаты председателям уличных комитетов</t>
  </si>
  <si>
    <t>Доплаты к пенсиям выборным  лицам, пенсии за выслугу лет</t>
  </si>
  <si>
    <t>Подпрограмма "Содействие занятости молодежи города Ливны на 2014-2018 годы"</t>
  </si>
  <si>
    <t>Доходы от сдачи  в аренду имущества</t>
  </si>
  <si>
    <t>111 05034 04 0000 120        111 05074 04 0000 120</t>
  </si>
  <si>
    <t>Наименование расходов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</si>
  <si>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</si>
  <si>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</si>
  <si>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</si>
  <si>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НАЛОГОВЫЕ И НЕНАЛОГОВЫЕ ДОХОДЫ</t>
  </si>
  <si>
    <t>Выполнение наказов избирателей депутатам городского Совета народных депутатов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</si>
  <si>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</si>
  <si>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</si>
  <si>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Муниципальная программа "Молодежь города Ливны Орловской области на 2014-2018 годы"</t>
  </si>
  <si>
    <t>Приложение к постановлению</t>
  </si>
  <si>
    <t>администрации города Ливны</t>
  </si>
  <si>
    <t>ВСЕГО</t>
  </si>
  <si>
    <t>Подпрограмма "Развитие дополнительного образования в сфере культуры и искусства города Ливны"</t>
  </si>
  <si>
    <t>Подпрограмма "Развитие учреждений культурно-досугового типа города Ливны"</t>
  </si>
  <si>
    <t>Подпрограмма "Развитие музейной деятельности в городе Ливны"</t>
  </si>
  <si>
    <t>Подпрограмма "Развитие библиотечной системы города Ливны"</t>
  </si>
  <si>
    <t>Подпрограмма "Проведение культурно-массовых мероприятий"</t>
  </si>
  <si>
    <t>% вып-ния год</t>
  </si>
  <si>
    <t>111 05012 04 0000 120      111 05024 04 0000 120</t>
  </si>
  <si>
    <t>Обслуживание государственного и муниципального долга</t>
  </si>
  <si>
    <t xml:space="preserve">% вып-ния год  </t>
  </si>
  <si>
    <t>Взносы на капитальный ремонт общего имущества в многоквартирных домах</t>
  </si>
  <si>
    <t>Обеспечение жильем ветеранов и инвалидов</t>
  </si>
  <si>
    <t xml:space="preserve">Подпрограмма "Обеспечение жильем молодых семей на 2014-2018 годы" </t>
  </si>
  <si>
    <t>111 01040 04 0000 120</t>
  </si>
  <si>
    <t>113 02994 04 0000 130</t>
  </si>
  <si>
    <t>Прочие доходы от компенсации затрат бюджетов городских округов</t>
  </si>
  <si>
    <t>Единовременная выплата на ремонт жилых помещений,закрепленных на праве собственности за детьми-сиротами и детьми, оставшимися без попечения родителей</t>
  </si>
  <si>
    <t>113 00000 00 0000 00</t>
  </si>
  <si>
    <t>Доходы от оказания платных услуг</t>
  </si>
  <si>
    <t>113 02064 04 0000 130</t>
  </si>
  <si>
    <t>Доходы в порядке возмещения расходов</t>
  </si>
  <si>
    <t>Единая дежурно-диспетчерская служба</t>
  </si>
  <si>
    <t>Ежемесячное денежное вознаграждение за классное руководство в рамках непрограмной части городского бюджета</t>
  </si>
  <si>
    <t>105 04010 02 0000 110</t>
  </si>
  <si>
    <t>106 06032 04 0000 110      106 06042 04 0000 110</t>
  </si>
  <si>
    <t>Осуществление полномочий по составлению (изменению) списков кандидатов в присяжные заседатели федеральных судов общей юрисдикции в РФ</t>
  </si>
  <si>
    <t>Муниципальная программа "Профилактика правонарушений в городе Ливны Орловской области на 2017-2019 годы"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</si>
  <si>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</si>
  <si>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Дивиденды по акциям</t>
  </si>
  <si>
    <t>Муниципальная программа "Развитие и поддержка малого и среднего предпринимательства в городе Ливны на 2017-2019 годы"</t>
  </si>
  <si>
    <t>Муниципальная программа "Обеспечение безопасности дорожного движения на территории города Ливны Орловской области на 2016-2018 годы"</t>
  </si>
  <si>
    <t>Муниципальная программа "Поддержка социально-ориентированных некоммерческих организаций города Ливны Орловской области на 2017-2019 годы"</t>
  </si>
  <si>
    <t>Муниципальная программа "Развитие муниципальной службы в городе Ливны Орловской области на 2017-2019 годы"</t>
  </si>
  <si>
    <t xml:space="preserve">Муниципальная программа "Ремонт, строительство, реконструкция и содержание объектов дорожной инфраструктуры города Ливны на 2017-2019 годы" </t>
  </si>
  <si>
    <t>Подпрограмма "Развитие системы отдыха детей и подростков в каникулярное время в городе Ливны в 2017-2019 гг." (школьный лагерь)</t>
  </si>
  <si>
    <t>Подпрограмма "Развитие системы отдыха детей и подростков в каникулярное время в городе Ливны в 2017-2019 гг." (путевки)</t>
  </si>
  <si>
    <t>Подпрограмма "Развитие системы воспитания и дополнительного образования детей и подростков в городе Ливны в 2017-2019 годы"</t>
  </si>
  <si>
    <t>Программа "Доступная среда города Ливны Орловской области на 2017-2019 годы"</t>
  </si>
  <si>
    <t>Подпрограмма "Совершенствование организации питания в образовательных учреждениях города Ливны в 2017-2019 годах"</t>
  </si>
  <si>
    <t>Подпрограмма "Организация психолого-медико-социального сопровождения обучающихся (воспитанников) в городе Ливны в 2017-2019 годы"</t>
  </si>
  <si>
    <t>Подпрограмма "Функционирование и развитие сети образовательных учреждений города Ливны в 2017-2019 годы"</t>
  </si>
  <si>
    <t>Подпрограмма "Развитие системы общего образования в городе Ливны в 2017-2019 годы"</t>
  </si>
  <si>
    <t>Подпрограмма "Развитие сети дошкольных образовательных учреждений в городе Ливны в 2017-2019 годы"</t>
  </si>
  <si>
    <t>Муниципальная программа "Благоустройство города Ливны Орловской области на 2017-2019 годы"</t>
  </si>
  <si>
    <t xml:space="preserve">Подпрограмма "Развитие дополнительного образования детей в области физической культуры и спорта в городе Ливны Орловской области на 2017-2020 годы" </t>
  </si>
  <si>
    <t>Муниципальная программа "Культура и искусство города Ливны Орловской области на 2017-2019 годы"</t>
  </si>
  <si>
    <t>Подпрограмма "Организация спортивно-массовых и спортивно-оздоровительных мероприятий в городе Ливны Орловской области на 2017-2020 годы"</t>
  </si>
  <si>
    <t>Муниципальная программа "Развитие физической культуры и спорта в городе Ливны Орловской области на 2017-2020 годы"</t>
  </si>
  <si>
    <t>202 1000 00 00000 151</t>
  </si>
  <si>
    <t>202 3000 00 00000 151</t>
  </si>
  <si>
    <t>202 2000 00 00000 151</t>
  </si>
  <si>
    <t>202 4000 00 00000 151</t>
  </si>
  <si>
    <t>Управление культуры, молодежной политики и спорта администрации г. Ливны</t>
  </si>
  <si>
    <t>Централизованная бухгалтерия</t>
  </si>
  <si>
    <t>Подпрограмма "Функционирование и развитие сети образовательных учреждений города Ливны в 2017-2019 гг." (пристройка к гимназии)</t>
  </si>
  <si>
    <r>
      <t xml:space="preserve">Муниципальная программа "Ремонт дворовых территорий многоквартирных домов и проездов к дворовым территориям многоквартирных домов в г.Ливны Орловской области на </t>
    </r>
    <r>
      <rPr>
        <sz val="12"/>
        <color indexed="10"/>
        <rFont val="Times New Roman"/>
        <family val="1"/>
      </rPr>
      <t>2015-2017</t>
    </r>
    <r>
      <rPr>
        <sz val="12"/>
        <rFont val="Times New Roman"/>
        <family val="1"/>
      </rPr>
      <t xml:space="preserve"> годы" </t>
    </r>
  </si>
  <si>
    <t>План на 2018 г.</t>
  </si>
  <si>
    <t>Управление жилищно-коммунального хозяйства администрации города Ливны</t>
  </si>
  <si>
    <t>Муниципальная программа "Газификация индивидуальной жилой застройки города Ливны на период 2018-2020 годы"</t>
  </si>
  <si>
    <t xml:space="preserve"> Разработка схемы организации дорожного движения города</t>
  </si>
  <si>
    <t>Выполнение наказов избирателей депутатам Ливенского городского Совета народных депутатов</t>
  </si>
  <si>
    <t>Возврат остатков субсидий, субвенций и иных межбюджетных трансфертов</t>
  </si>
  <si>
    <t>219 00000 04 0000 151</t>
  </si>
  <si>
    <t>Муниципальная программа "Развитие архивного дела в городе Ливны Орловской области на 2018-2020 годы"</t>
  </si>
  <si>
    <t>Муниципальная программа "Формирование современной городской среды на территории города Ливны на 2018-2022 годы"</t>
  </si>
  <si>
    <t>Погашение задолженности прошлых лет</t>
  </si>
  <si>
    <t>Прочие безвозмездные поступления</t>
  </si>
  <si>
    <t>207 04000 04 0000 180</t>
  </si>
  <si>
    <t>Выполнение наказов избирателей депутатам областного Совета народных депутатов</t>
  </si>
  <si>
    <t>Выполнение наказов избирателей депутатам областного  Совета народных депутатов</t>
  </si>
  <si>
    <t>Исполнено на 01.04.2018 г.</t>
  </si>
  <si>
    <t>от ________________2018 г. № ____</t>
  </si>
  <si>
    <t xml:space="preserve">                           Отчет об исполнении бюджета города Ливны за I квартал 2018 года.</t>
  </si>
  <si>
    <t>Приложение подготовлено на 5 листах ведущим специалистом отдела бюджетных отношений финансового управления администрации г. Ливны Мальцевой Н.В.</t>
  </si>
  <si>
    <t>Субсидия МУКП "Ливенское" на возмещение затрат (недополученных доходов) в связи с оказанием банных услуг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</si>
</sst>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#,##0.00&quot;р.&quot;"/>
    <numFmt numFmtId="170" formatCode="0.000"/>
    <numFmt numFmtId="171" formatCode="#,##0.0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 Cyr"/>
      <family val="1"/>
    </font>
    <font>
      <sz val="12"/>
      <color indexed="10"/>
      <name val="Times New Roman"/>
      <family val="1"/>
    </font>
    <font>
      <b/>
      <sz val="10"/>
      <color indexed="8"/>
      <name val="Arial Cyr"/>
      <family val="0"/>
    </font>
    <font>
      <sz val="12"/>
      <color indexed="8"/>
      <name val="Times New Roman"/>
      <family val="1"/>
    </font>
    <font>
      <i/>
      <sz val="9"/>
      <color indexed="8"/>
      <name val="Cambri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32" fillId="0" borderId="1">
      <alignment vertical="top" wrapText="1"/>
      <protection/>
    </xf>
    <xf numFmtId="4" fontId="34" fillId="0" borderId="1">
      <alignment horizontal="right" vertical="center" shrinkToFit="1"/>
      <protection/>
    </xf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2" applyNumberFormat="0" applyAlignment="0" applyProtection="0"/>
    <xf numFmtId="0" fontId="16" fillId="20" borderId="3" applyNumberFormat="0" applyAlignment="0" applyProtection="0"/>
    <xf numFmtId="0" fontId="17" fillId="20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21" borderId="8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165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165" fontId="11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24" borderId="0" xfId="0" applyFont="1" applyFill="1" applyAlignment="1">
      <alignment/>
    </xf>
    <xf numFmtId="0" fontId="10" fillId="24" borderId="0" xfId="0" applyFont="1" applyFill="1" applyBorder="1" applyAlignment="1">
      <alignment/>
    </xf>
    <xf numFmtId="0" fontId="4" fillId="24" borderId="0" xfId="0" applyFont="1" applyFill="1" applyBorder="1" applyAlignment="1">
      <alignment wrapText="1"/>
    </xf>
    <xf numFmtId="165" fontId="4" fillId="0" borderId="11" xfId="0" applyNumberFormat="1" applyFont="1" applyFill="1" applyBorder="1" applyAlignment="1" applyProtection="1">
      <alignment horizontal="center"/>
      <protection locked="0"/>
    </xf>
    <xf numFmtId="49" fontId="3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wrapText="1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2" fontId="4" fillId="0" borderId="0" xfId="0" applyNumberFormat="1" applyFont="1" applyFill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165" fontId="11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5" fontId="10" fillId="0" borderId="11" xfId="0" applyNumberFormat="1" applyFont="1" applyFill="1" applyBorder="1" applyAlignment="1">
      <alignment horizontal="center" vertical="center"/>
    </xf>
    <xf numFmtId="165" fontId="10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0" fillId="0" borderId="11" xfId="0" applyFont="1" applyFill="1" applyBorder="1" applyAlignment="1">
      <alignment horizontal="center" vertical="justify"/>
    </xf>
    <xf numFmtId="3" fontId="10" fillId="0" borderId="11" xfId="0" applyNumberFormat="1" applyFont="1" applyFill="1" applyBorder="1" applyAlignment="1">
      <alignment horizontal="center" vertical="justify"/>
    </xf>
    <xf numFmtId="0" fontId="10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11" xfId="0" applyFont="1" applyFill="1" applyBorder="1" applyAlignment="1">
      <alignment horizontal="center" vertical="justify"/>
    </xf>
    <xf numFmtId="165" fontId="11" fillId="0" borderId="0" xfId="0" applyNumberFormat="1" applyFont="1" applyFill="1" applyAlignment="1">
      <alignment/>
    </xf>
    <xf numFmtId="3" fontId="6" fillId="0" borderId="11" xfId="0" applyNumberFormat="1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165" fontId="10" fillId="0" borderId="0" xfId="0" applyNumberFormat="1" applyFont="1" applyFill="1" applyAlignment="1">
      <alignment horizontal="center"/>
    </xf>
    <xf numFmtId="165" fontId="10" fillId="0" borderId="0" xfId="0" applyNumberFormat="1" applyFont="1" applyFill="1" applyAlignment="1">
      <alignment/>
    </xf>
    <xf numFmtId="165" fontId="5" fillId="0" borderId="11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wrapText="1"/>
    </xf>
    <xf numFmtId="2" fontId="4" fillId="0" borderId="13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2" fontId="6" fillId="0" borderId="13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1" fontId="11" fillId="0" borderId="11" xfId="0" applyNumberFormat="1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0" fillId="24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 vertical="center"/>
    </xf>
    <xf numFmtId="165" fontId="5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 applyProtection="1">
      <alignment horizontal="center"/>
      <protection locked="0"/>
    </xf>
    <xf numFmtId="165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Alignment="1">
      <alignment horizontal="center" vertical="center"/>
    </xf>
    <xf numFmtId="165" fontId="10" fillId="0" borderId="0" xfId="0" applyNumberFormat="1" applyFont="1" applyFill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2" fontId="4" fillId="0" borderId="15" xfId="0" applyNumberFormat="1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 vertical="justify"/>
    </xf>
    <xf numFmtId="165" fontId="5" fillId="0" borderId="11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 applyProtection="1">
      <alignment horizontal="center"/>
      <protection locked="0"/>
    </xf>
    <xf numFmtId="49" fontId="7" fillId="0" borderId="1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vertical="top" wrapText="1"/>
    </xf>
    <xf numFmtId="165" fontId="6" fillId="0" borderId="11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2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10" fillId="0" borderId="0" xfId="0" applyFont="1" applyFill="1" applyAlignment="1">
      <alignment vertical="top" wrapText="1"/>
    </xf>
    <xf numFmtId="165" fontId="11" fillId="0" borderId="11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 applyProtection="1">
      <alignment horizontal="center"/>
      <protection/>
    </xf>
    <xf numFmtId="165" fontId="4" fillId="0" borderId="11" xfId="0" applyNumberFormat="1" applyFont="1" applyFill="1" applyBorder="1" applyAlignment="1">
      <alignment horizontal="center"/>
    </xf>
    <xf numFmtId="0" fontId="33" fillId="0" borderId="1" xfId="33" applyNumberFormat="1" applyFont="1" applyAlignment="1" applyProtection="1">
      <alignment horizontal="left" vertical="top" wrapText="1"/>
      <protection/>
    </xf>
    <xf numFmtId="165" fontId="4" fillId="0" borderId="11" xfId="0" applyNumberFormat="1" applyFont="1" applyFill="1" applyBorder="1" applyAlignment="1" applyProtection="1">
      <alignment horizontal="center"/>
      <protection/>
    </xf>
    <xf numFmtId="165" fontId="4" fillId="0" borderId="11" xfId="0" applyNumberFormat="1" applyFont="1" applyFill="1" applyBorder="1" applyAlignment="1">
      <alignment horizontal="center"/>
    </xf>
    <xf numFmtId="165" fontId="6" fillId="0" borderId="11" xfId="0" applyNumberFormat="1" applyFont="1" applyFill="1" applyBorder="1" applyAlignment="1">
      <alignment horizontal="center"/>
    </xf>
    <xf numFmtId="171" fontId="4" fillId="0" borderId="11" xfId="0" applyNumberFormat="1" applyFont="1" applyFill="1" applyBorder="1" applyAlignment="1">
      <alignment horizontal="center" wrapText="1"/>
    </xf>
    <xf numFmtId="171" fontId="4" fillId="0" borderId="11" xfId="0" applyNumberFormat="1" applyFont="1" applyFill="1" applyBorder="1" applyAlignment="1" applyProtection="1">
      <alignment horizontal="center"/>
      <protection/>
    </xf>
    <xf numFmtId="171" fontId="4" fillId="0" borderId="11" xfId="0" applyNumberFormat="1" applyFont="1" applyFill="1" applyBorder="1" applyAlignment="1" applyProtection="1">
      <alignment horizontal="center"/>
      <protection locked="0"/>
    </xf>
    <xf numFmtId="171" fontId="6" fillId="0" borderId="11" xfId="0" applyNumberFormat="1" applyFont="1" applyFill="1" applyBorder="1" applyAlignment="1">
      <alignment horizontal="center"/>
    </xf>
    <xf numFmtId="0" fontId="4" fillId="0" borderId="1" xfId="33" applyNumberFormat="1" applyFont="1" applyAlignment="1" applyProtection="1">
      <alignment vertical="top" wrapText="1"/>
      <protection/>
    </xf>
    <xf numFmtId="4" fontId="34" fillId="0" borderId="1" xfId="34" applyProtection="1">
      <alignment horizontal="right" vertical="center" shrinkToFit="1"/>
      <protection/>
    </xf>
    <xf numFmtId="165" fontId="6" fillId="0" borderId="11" xfId="0" applyNumberFormat="1" applyFont="1" applyFill="1" applyBorder="1" applyAlignment="1" applyProtection="1">
      <alignment horizontal="center"/>
      <protection/>
    </xf>
    <xf numFmtId="165" fontId="6" fillId="0" borderId="11" xfId="0" applyNumberFormat="1" applyFont="1" applyFill="1" applyBorder="1" applyAlignment="1">
      <alignment horizontal="center"/>
    </xf>
    <xf numFmtId="0" fontId="7" fillId="0" borderId="0" xfId="0" applyFont="1" applyBorder="1" applyAlignment="1">
      <alignment vertical="center"/>
    </xf>
    <xf numFmtId="4" fontId="34" fillId="0" borderId="1" xfId="34" applyFont="1" applyProtection="1">
      <alignment horizontal="right" vertical="center" shrinkToFit="1"/>
      <protection/>
    </xf>
    <xf numFmtId="4" fontId="34" fillId="22" borderId="1" xfId="34" applyFont="1" applyFill="1" applyProtection="1">
      <alignment horizontal="right" vertical="center" shrinkToFit="1"/>
      <protection/>
    </xf>
    <xf numFmtId="0" fontId="9" fillId="0" borderId="11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wrapText="1"/>
    </xf>
    <xf numFmtId="165" fontId="10" fillId="0" borderId="0" xfId="0" applyNumberFormat="1" applyFont="1" applyFill="1" applyAlignment="1">
      <alignment horizontal="center"/>
    </xf>
    <xf numFmtId="165" fontId="30" fillId="0" borderId="0" xfId="0" applyNumberFormat="1" applyFont="1" applyFill="1" applyAlignment="1">
      <alignment horizontal="center"/>
    </xf>
    <xf numFmtId="165" fontId="30" fillId="0" borderId="0" xfId="0" applyNumberFormat="1" applyFont="1" applyFill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3" xfId="33"/>
    <cellStyle name="xl59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5"/>
  <sheetViews>
    <sheetView tabSelected="1" view="pageBreakPreview" zoomScaleNormal="80" zoomScaleSheetLayoutView="100" zoomScalePageLayoutView="0" workbookViewId="0" topLeftCell="A20">
      <selection activeCell="B73" sqref="B73"/>
    </sheetView>
  </sheetViews>
  <sheetFormatPr defaultColWidth="9.125" defaultRowHeight="12.75"/>
  <cols>
    <col min="1" max="1" width="24.75390625" style="1" customWidth="1"/>
    <col min="2" max="2" width="45.25390625" style="93" customWidth="1"/>
    <col min="3" max="3" width="13.25390625" style="49" customWidth="1"/>
    <col min="4" max="4" width="12.25390625" style="49" customWidth="1"/>
    <col min="5" max="5" width="9.625" style="71" customWidth="1"/>
    <col min="6" max="6" width="16.625" style="3" customWidth="1"/>
    <col min="7" max="7" width="10.25390625" style="3" hidden="1" customWidth="1"/>
    <col min="8" max="8" width="10.125" style="2" bestFit="1" customWidth="1"/>
    <col min="9" max="9" width="10.00390625" style="2" bestFit="1" customWidth="1"/>
    <col min="10" max="16384" width="9.125" style="2" customWidth="1"/>
  </cols>
  <sheetData>
    <row r="1" spans="3:5" ht="15.75" hidden="1">
      <c r="C1" s="125" t="s">
        <v>93</v>
      </c>
      <c r="D1" s="125"/>
      <c r="E1" s="125"/>
    </row>
    <row r="2" spans="3:5" ht="15.75" hidden="1">
      <c r="C2" s="125" t="s">
        <v>94</v>
      </c>
      <c r="D2" s="125"/>
      <c r="E2" s="125"/>
    </row>
    <row r="3" spans="3:5" ht="15.75" hidden="1">
      <c r="C3" s="127"/>
      <c r="D3" s="127"/>
      <c r="E3" s="127"/>
    </row>
    <row r="4" spans="3:5" ht="15.75" hidden="1">
      <c r="C4" s="126" t="s">
        <v>166</v>
      </c>
      <c r="D4" s="126"/>
      <c r="E4" s="126"/>
    </row>
    <row r="5" spans="3:5" ht="15.75">
      <c r="C5" s="48"/>
      <c r="D5" s="48"/>
      <c r="E5" s="48"/>
    </row>
    <row r="6" spans="1:6" ht="12.75" customHeight="1">
      <c r="A6" s="119" t="s">
        <v>167</v>
      </c>
      <c r="B6" s="119"/>
      <c r="C6" s="119"/>
      <c r="D6" s="119"/>
      <c r="E6" s="119"/>
      <c r="F6" s="113"/>
    </row>
    <row r="7" ht="18.75" customHeight="1"/>
    <row r="8" spans="1:7" s="4" customFormat="1" ht="26.25" customHeight="1">
      <c r="A8" s="62" t="s">
        <v>28</v>
      </c>
      <c r="B8" s="94" t="s">
        <v>29</v>
      </c>
      <c r="C8" s="50" t="s">
        <v>151</v>
      </c>
      <c r="D8" s="50" t="s">
        <v>165</v>
      </c>
      <c r="E8" s="63" t="s">
        <v>101</v>
      </c>
      <c r="F8" s="64"/>
      <c r="G8" s="64"/>
    </row>
    <row r="9" spans="1:7" s="5" customFormat="1" ht="15.75" customHeight="1">
      <c r="A9" s="30"/>
      <c r="B9" s="84" t="s">
        <v>88</v>
      </c>
      <c r="C9" s="21">
        <f>C10+C11+C12+C13+C14+C15+C18+C19+C25+C26+C30+C33+C34+C35+C27</f>
        <v>313782</v>
      </c>
      <c r="D9" s="21">
        <f>D10+D11+D12+D13+D14+D15+D18+D19+D25+D26+D30+D33+D34+D35+D27</f>
        <v>69950.2</v>
      </c>
      <c r="E9" s="21">
        <f>D9/C9*100</f>
        <v>22.292610793480826</v>
      </c>
      <c r="F9" s="26"/>
      <c r="G9" s="26"/>
    </row>
    <row r="10" spans="1:7" ht="13.5" customHeight="1">
      <c r="A10" s="20" t="s">
        <v>30</v>
      </c>
      <c r="B10" s="85" t="s">
        <v>31</v>
      </c>
      <c r="C10" s="21">
        <v>184320</v>
      </c>
      <c r="D10" s="21">
        <v>43602.2</v>
      </c>
      <c r="E10" s="21">
        <f aca="true" t="shared" si="0" ref="E10:E44">D10/C10*100</f>
        <v>23.655707465277775</v>
      </c>
      <c r="F10" s="18"/>
      <c r="G10" s="18"/>
    </row>
    <row r="11" spans="1:7" ht="45" customHeight="1">
      <c r="A11" s="22" t="s">
        <v>74</v>
      </c>
      <c r="B11" s="85" t="s">
        <v>75</v>
      </c>
      <c r="C11" s="21">
        <v>2795</v>
      </c>
      <c r="D11" s="21">
        <v>662.4</v>
      </c>
      <c r="E11" s="21">
        <f t="shared" si="0"/>
        <v>23.699463327370303</v>
      </c>
      <c r="F11" s="18"/>
      <c r="G11" s="18"/>
    </row>
    <row r="12" spans="1:7" ht="30" customHeight="1">
      <c r="A12" s="20" t="s">
        <v>32</v>
      </c>
      <c r="B12" s="85" t="s">
        <v>33</v>
      </c>
      <c r="C12" s="21">
        <v>31500</v>
      </c>
      <c r="D12" s="21">
        <v>8778.5</v>
      </c>
      <c r="E12" s="21">
        <f t="shared" si="0"/>
        <v>27.86825396825397</v>
      </c>
      <c r="F12" s="18"/>
      <c r="G12" s="18"/>
    </row>
    <row r="13" spans="1:7" ht="14.25" customHeight="1">
      <c r="A13" s="20" t="s">
        <v>60</v>
      </c>
      <c r="B13" s="85" t="s">
        <v>61</v>
      </c>
      <c r="C13" s="21">
        <v>300</v>
      </c>
      <c r="D13" s="21">
        <v>269.3</v>
      </c>
      <c r="E13" s="21">
        <f t="shared" si="0"/>
        <v>89.76666666666667</v>
      </c>
      <c r="F13" s="18"/>
      <c r="G13" s="18"/>
    </row>
    <row r="14" spans="1:7" ht="48" customHeight="1">
      <c r="A14" s="22" t="s">
        <v>118</v>
      </c>
      <c r="B14" s="85" t="s">
        <v>65</v>
      </c>
      <c r="C14" s="21">
        <v>2400</v>
      </c>
      <c r="D14" s="21">
        <v>549.6</v>
      </c>
      <c r="E14" s="21">
        <f t="shared" si="0"/>
        <v>22.900000000000002</v>
      </c>
      <c r="F14" s="18"/>
      <c r="G14" s="18"/>
    </row>
    <row r="15" spans="1:7" ht="18.75" customHeight="1">
      <c r="A15" s="20" t="s">
        <v>34</v>
      </c>
      <c r="B15" s="85" t="s">
        <v>85</v>
      </c>
      <c r="C15" s="21">
        <f>C16+C17</f>
        <v>30100</v>
      </c>
      <c r="D15" s="21">
        <f>D16+D17</f>
        <v>5848.1</v>
      </c>
      <c r="E15" s="21">
        <f t="shared" si="0"/>
        <v>19.42890365448505</v>
      </c>
      <c r="F15" s="18"/>
      <c r="G15" s="18"/>
    </row>
    <row r="16" spans="1:7" ht="18.75" customHeight="1">
      <c r="A16" s="23" t="s">
        <v>35</v>
      </c>
      <c r="B16" s="86" t="s">
        <v>36</v>
      </c>
      <c r="C16" s="24">
        <v>4600</v>
      </c>
      <c r="D16" s="24">
        <v>292.8</v>
      </c>
      <c r="E16" s="21">
        <f t="shared" si="0"/>
        <v>6.365217391304348</v>
      </c>
      <c r="F16" s="18"/>
      <c r="G16" s="18"/>
    </row>
    <row r="17" spans="1:7" ht="32.25" customHeight="1">
      <c r="A17" s="27" t="s">
        <v>119</v>
      </c>
      <c r="B17" s="86" t="s">
        <v>37</v>
      </c>
      <c r="C17" s="24">
        <v>25500</v>
      </c>
      <c r="D17" s="24">
        <v>5555.3</v>
      </c>
      <c r="E17" s="21">
        <f t="shared" si="0"/>
        <v>21.785490196078435</v>
      </c>
      <c r="F17" s="18"/>
      <c r="G17" s="18"/>
    </row>
    <row r="18" spans="1:7" ht="20.25" customHeight="1">
      <c r="A18" s="20" t="s">
        <v>38</v>
      </c>
      <c r="B18" s="85" t="s">
        <v>76</v>
      </c>
      <c r="C18" s="21">
        <v>7000</v>
      </c>
      <c r="D18" s="21">
        <v>1832.1</v>
      </c>
      <c r="E18" s="21">
        <f t="shared" si="0"/>
        <v>26.172857142857143</v>
      </c>
      <c r="F18" s="18"/>
      <c r="G18" s="18"/>
    </row>
    <row r="19" spans="1:7" s="5" customFormat="1" ht="45.75" customHeight="1">
      <c r="A19" s="20" t="s">
        <v>39</v>
      </c>
      <c r="B19" s="85" t="s">
        <v>86</v>
      </c>
      <c r="C19" s="21">
        <f>C21+C23+C22+C24+C20</f>
        <v>39408</v>
      </c>
      <c r="D19" s="21">
        <f>D21+D23+D22+D24+D20</f>
        <v>6547.799999999999</v>
      </c>
      <c r="E19" s="21">
        <f t="shared" si="0"/>
        <v>16.615408038976856</v>
      </c>
      <c r="F19" s="26"/>
      <c r="G19" s="26"/>
    </row>
    <row r="20" spans="1:7" s="5" customFormat="1" ht="18" customHeight="1">
      <c r="A20" s="23" t="s">
        <v>108</v>
      </c>
      <c r="B20" s="86" t="s">
        <v>123</v>
      </c>
      <c r="C20" s="25">
        <v>272</v>
      </c>
      <c r="D20" s="25">
        <v>0</v>
      </c>
      <c r="E20" s="21">
        <f t="shared" si="0"/>
        <v>0</v>
      </c>
      <c r="F20" s="26"/>
      <c r="G20" s="26"/>
    </row>
    <row r="21" spans="1:7" ht="34.5" customHeight="1">
      <c r="A21" s="27" t="s">
        <v>102</v>
      </c>
      <c r="B21" s="87" t="s">
        <v>62</v>
      </c>
      <c r="C21" s="24">
        <v>25200</v>
      </c>
      <c r="D21" s="24">
        <v>4999.7</v>
      </c>
      <c r="E21" s="21">
        <f t="shared" si="0"/>
        <v>19.84007936507936</v>
      </c>
      <c r="F21" s="18"/>
      <c r="G21" s="18"/>
    </row>
    <row r="22" spans="1:7" ht="29.25" customHeight="1">
      <c r="A22" s="28" t="s">
        <v>83</v>
      </c>
      <c r="B22" s="88" t="s">
        <v>82</v>
      </c>
      <c r="C22" s="24">
        <v>2026</v>
      </c>
      <c r="D22" s="24">
        <v>550.7</v>
      </c>
      <c r="E22" s="21">
        <f t="shared" si="0"/>
        <v>27.181638696939785</v>
      </c>
      <c r="F22" s="18"/>
      <c r="G22" s="18"/>
    </row>
    <row r="23" spans="1:7" ht="61.5" customHeight="1">
      <c r="A23" s="29" t="s">
        <v>40</v>
      </c>
      <c r="B23" s="87" t="s">
        <v>66</v>
      </c>
      <c r="C23" s="24">
        <v>10495</v>
      </c>
      <c r="D23" s="24">
        <v>600</v>
      </c>
      <c r="E23" s="21">
        <f t="shared" si="0"/>
        <v>5.717008099094807</v>
      </c>
      <c r="F23" s="18"/>
      <c r="G23" s="18"/>
    </row>
    <row r="24" spans="1:7" ht="109.5" customHeight="1">
      <c r="A24" s="29" t="s">
        <v>90</v>
      </c>
      <c r="B24" s="87" t="s">
        <v>91</v>
      </c>
      <c r="C24" s="24">
        <v>1415</v>
      </c>
      <c r="D24" s="24">
        <v>397.4</v>
      </c>
      <c r="E24" s="21">
        <f t="shared" si="0"/>
        <v>28.084805653710244</v>
      </c>
      <c r="F24" s="18"/>
      <c r="G24" s="18"/>
    </row>
    <row r="25" spans="1:7" ht="31.5" customHeight="1">
      <c r="A25" s="30" t="s">
        <v>51</v>
      </c>
      <c r="B25" s="84" t="s">
        <v>52</v>
      </c>
      <c r="C25" s="21">
        <v>1069</v>
      </c>
      <c r="D25" s="21">
        <v>159.5</v>
      </c>
      <c r="E25" s="21">
        <f t="shared" si="0"/>
        <v>14.92048643592142</v>
      </c>
      <c r="F25" s="18"/>
      <c r="G25" s="18"/>
    </row>
    <row r="26" spans="1:7" ht="31.5" hidden="1">
      <c r="A26" s="30" t="s">
        <v>109</v>
      </c>
      <c r="B26" s="84" t="s">
        <v>110</v>
      </c>
      <c r="C26" s="21">
        <v>0</v>
      </c>
      <c r="D26" s="21">
        <v>0</v>
      </c>
      <c r="E26" s="21" t="e">
        <f t="shared" si="0"/>
        <v>#DIV/0!</v>
      </c>
      <c r="F26" s="18"/>
      <c r="G26" s="18"/>
    </row>
    <row r="27" spans="1:7" ht="15.75" hidden="1">
      <c r="A27" s="58" t="s">
        <v>112</v>
      </c>
      <c r="B27" s="84" t="s">
        <v>113</v>
      </c>
      <c r="C27" s="21">
        <f>C28+C29</f>
        <v>0</v>
      </c>
      <c r="D27" s="21">
        <f>D29</f>
        <v>0</v>
      </c>
      <c r="E27" s="21" t="e">
        <f t="shared" si="0"/>
        <v>#DIV/0!</v>
      </c>
      <c r="F27" s="18"/>
      <c r="G27" s="18"/>
    </row>
    <row r="28" spans="1:7" ht="15.75" hidden="1">
      <c r="A28" s="59" t="s">
        <v>114</v>
      </c>
      <c r="B28" s="89" t="s">
        <v>115</v>
      </c>
      <c r="C28" s="25"/>
      <c r="D28" s="25"/>
      <c r="E28" s="21" t="e">
        <f t="shared" si="0"/>
        <v>#DIV/0!</v>
      </c>
      <c r="F28" s="18"/>
      <c r="G28" s="18"/>
    </row>
    <row r="29" spans="1:7" ht="31.5" hidden="1">
      <c r="A29" s="59" t="s">
        <v>109</v>
      </c>
      <c r="B29" s="89" t="s">
        <v>110</v>
      </c>
      <c r="C29" s="25">
        <v>0</v>
      </c>
      <c r="D29" s="25">
        <v>0</v>
      </c>
      <c r="E29" s="21" t="e">
        <f t="shared" si="0"/>
        <v>#DIV/0!</v>
      </c>
      <c r="F29" s="18"/>
      <c r="G29" s="18"/>
    </row>
    <row r="30" spans="1:7" ht="30" customHeight="1">
      <c r="A30" s="30" t="s">
        <v>41</v>
      </c>
      <c r="B30" s="84" t="s">
        <v>87</v>
      </c>
      <c r="C30" s="21">
        <f>C31+C32</f>
        <v>8288</v>
      </c>
      <c r="D30" s="21">
        <f>D31+D32</f>
        <v>299</v>
      </c>
      <c r="E30" s="21">
        <f t="shared" si="0"/>
        <v>3.6076254826254823</v>
      </c>
      <c r="F30" s="18"/>
      <c r="G30" s="18"/>
    </row>
    <row r="31" spans="1:7" s="6" customFormat="1" ht="36.75" customHeight="1">
      <c r="A31" s="31" t="s">
        <v>53</v>
      </c>
      <c r="B31" s="89" t="s">
        <v>54</v>
      </c>
      <c r="C31" s="24">
        <v>5288</v>
      </c>
      <c r="D31" s="24">
        <v>0</v>
      </c>
      <c r="E31" s="21">
        <f t="shared" si="0"/>
        <v>0</v>
      </c>
      <c r="F31" s="32"/>
      <c r="G31" s="32"/>
    </row>
    <row r="32" spans="1:7" s="6" customFormat="1" ht="30" customHeight="1">
      <c r="A32" s="33" t="s">
        <v>67</v>
      </c>
      <c r="B32" s="89" t="s">
        <v>73</v>
      </c>
      <c r="C32" s="24">
        <v>3000</v>
      </c>
      <c r="D32" s="24">
        <v>299</v>
      </c>
      <c r="E32" s="21">
        <f t="shared" si="0"/>
        <v>9.966666666666667</v>
      </c>
      <c r="F32" s="32"/>
      <c r="G32" s="32"/>
    </row>
    <row r="33" spans="1:7" ht="17.25" customHeight="1">
      <c r="A33" s="30" t="s">
        <v>42</v>
      </c>
      <c r="B33" s="84" t="s">
        <v>77</v>
      </c>
      <c r="C33" s="21">
        <v>1575</v>
      </c>
      <c r="D33" s="21">
        <v>161.2</v>
      </c>
      <c r="E33" s="21">
        <f t="shared" si="0"/>
        <v>10.234920634920634</v>
      </c>
      <c r="F33" s="18"/>
      <c r="G33" s="18"/>
    </row>
    <row r="34" spans="1:7" ht="16.5" customHeight="1">
      <c r="A34" s="30" t="s">
        <v>43</v>
      </c>
      <c r="B34" s="84" t="s">
        <v>78</v>
      </c>
      <c r="C34" s="21">
        <v>5027</v>
      </c>
      <c r="D34" s="21">
        <v>1238.9</v>
      </c>
      <c r="E34" s="21">
        <f t="shared" si="0"/>
        <v>24.64491744579272</v>
      </c>
      <c r="F34" s="18"/>
      <c r="G34" s="18"/>
    </row>
    <row r="35" spans="1:7" ht="30" customHeight="1">
      <c r="A35" s="30" t="s">
        <v>63</v>
      </c>
      <c r="B35" s="84" t="s">
        <v>64</v>
      </c>
      <c r="C35" s="21">
        <v>0</v>
      </c>
      <c r="D35" s="21">
        <v>1.6</v>
      </c>
      <c r="E35" s="21">
        <v>0</v>
      </c>
      <c r="F35" s="18"/>
      <c r="G35" s="18"/>
    </row>
    <row r="36" spans="1:7" s="5" customFormat="1" ht="15.75" customHeight="1">
      <c r="A36" s="20" t="s">
        <v>44</v>
      </c>
      <c r="B36" s="85" t="s">
        <v>45</v>
      </c>
      <c r="C36" s="21">
        <f>C37+C43</f>
        <v>543493.9</v>
      </c>
      <c r="D36" s="21">
        <f>D37+D43+D42</f>
        <v>148998.69999999998</v>
      </c>
      <c r="E36" s="21">
        <f t="shared" si="0"/>
        <v>27.414971906768404</v>
      </c>
      <c r="F36" s="34"/>
      <c r="G36" s="26"/>
    </row>
    <row r="37" spans="1:7" s="5" customFormat="1" ht="30" customHeight="1">
      <c r="A37" s="20" t="s">
        <v>68</v>
      </c>
      <c r="B37" s="85" t="s">
        <v>69</v>
      </c>
      <c r="C37" s="21">
        <f>C38+C39+C40+C41</f>
        <v>543493.9</v>
      </c>
      <c r="D37" s="21">
        <f>D38+D39+D40+D41</f>
        <v>149007.8</v>
      </c>
      <c r="E37" s="21">
        <f t="shared" si="0"/>
        <v>27.416646258587257</v>
      </c>
      <c r="F37" s="26"/>
      <c r="G37" s="26"/>
    </row>
    <row r="38" spans="1:7" s="5" customFormat="1" ht="30" customHeight="1">
      <c r="A38" s="23" t="s">
        <v>143</v>
      </c>
      <c r="B38" s="86" t="s">
        <v>46</v>
      </c>
      <c r="C38" s="24">
        <v>18957</v>
      </c>
      <c r="D38" s="24">
        <v>5805.2</v>
      </c>
      <c r="E38" s="21">
        <f t="shared" si="0"/>
        <v>30.62298886954687</v>
      </c>
      <c r="F38" s="26"/>
      <c r="G38" s="26"/>
    </row>
    <row r="39" spans="1:7" s="5" customFormat="1" ht="33.75" customHeight="1">
      <c r="A39" s="23" t="s">
        <v>144</v>
      </c>
      <c r="B39" s="86" t="s">
        <v>47</v>
      </c>
      <c r="C39" s="24">
        <v>341234.8</v>
      </c>
      <c r="D39" s="24">
        <v>89348.7</v>
      </c>
      <c r="E39" s="21">
        <f t="shared" si="0"/>
        <v>26.183935518886116</v>
      </c>
      <c r="F39" s="26"/>
      <c r="G39" s="26"/>
    </row>
    <row r="40" spans="1:7" s="5" customFormat="1" ht="31.5">
      <c r="A40" s="23" t="s">
        <v>145</v>
      </c>
      <c r="B40" s="86" t="s">
        <v>48</v>
      </c>
      <c r="C40" s="24">
        <v>181523.1</v>
      </c>
      <c r="D40" s="24">
        <v>53853.9</v>
      </c>
      <c r="E40" s="21">
        <f t="shared" si="0"/>
        <v>29.667794346835198</v>
      </c>
      <c r="F40" s="26"/>
      <c r="G40" s="26"/>
    </row>
    <row r="41" spans="1:7" s="5" customFormat="1" ht="31.5">
      <c r="A41" s="23" t="s">
        <v>146</v>
      </c>
      <c r="B41" s="86" t="s">
        <v>70</v>
      </c>
      <c r="C41" s="24">
        <v>1779</v>
      </c>
      <c r="D41" s="24">
        <v>0</v>
      </c>
      <c r="E41" s="21">
        <f t="shared" si="0"/>
        <v>0</v>
      </c>
      <c r="F41" s="26"/>
      <c r="G41" s="26"/>
    </row>
    <row r="42" spans="1:7" s="5" customFormat="1" ht="15.75">
      <c r="A42" s="23" t="s">
        <v>162</v>
      </c>
      <c r="B42" s="86" t="s">
        <v>161</v>
      </c>
      <c r="C42" s="24">
        <v>0</v>
      </c>
      <c r="D42" s="24">
        <v>18</v>
      </c>
      <c r="E42" s="21">
        <v>0</v>
      </c>
      <c r="F42" s="26"/>
      <c r="G42" s="26"/>
    </row>
    <row r="43" spans="1:7" s="5" customFormat="1" ht="31.5">
      <c r="A43" s="35" t="s">
        <v>157</v>
      </c>
      <c r="B43" s="85" t="s">
        <v>156</v>
      </c>
      <c r="C43" s="21">
        <v>0</v>
      </c>
      <c r="D43" s="21">
        <v>-27.1</v>
      </c>
      <c r="E43" s="21">
        <v>0</v>
      </c>
      <c r="F43" s="26"/>
      <c r="G43" s="26"/>
    </row>
    <row r="44" spans="1:7" s="7" customFormat="1" ht="15.75">
      <c r="A44" s="36"/>
      <c r="B44" s="90" t="s">
        <v>49</v>
      </c>
      <c r="C44" s="98">
        <f>C9+C36</f>
        <v>857275.9</v>
      </c>
      <c r="D44" s="98">
        <f>D9+D36</f>
        <v>218948.89999999997</v>
      </c>
      <c r="E44" s="21">
        <f t="shared" si="0"/>
        <v>25.540074088166943</v>
      </c>
      <c r="F44" s="37"/>
      <c r="G44" s="37"/>
    </row>
    <row r="45" spans="1:7" ht="19.5" customHeight="1">
      <c r="A45" s="118" t="s">
        <v>0</v>
      </c>
      <c r="B45" s="118"/>
      <c r="C45" s="118"/>
      <c r="D45" s="118"/>
      <c r="E45" s="118"/>
      <c r="F45" s="82"/>
      <c r="G45" s="83"/>
    </row>
    <row r="46" spans="1:7" ht="27" customHeight="1" thickBot="1">
      <c r="A46" s="20"/>
      <c r="B46" s="95" t="s">
        <v>84</v>
      </c>
      <c r="C46" s="76" t="s">
        <v>151</v>
      </c>
      <c r="D46" s="77" t="s">
        <v>165</v>
      </c>
      <c r="E46" s="78" t="s">
        <v>104</v>
      </c>
      <c r="F46" s="38"/>
      <c r="G46" s="39"/>
    </row>
    <row r="47" spans="1:7" s="54" customFormat="1" ht="18" customHeight="1" thickBot="1">
      <c r="A47" s="79" t="s">
        <v>7</v>
      </c>
      <c r="B47" s="92" t="s">
        <v>8</v>
      </c>
      <c r="C47" s="111">
        <f>SUM(C48:C63)</f>
        <v>47276.799999999996</v>
      </c>
      <c r="D47" s="111">
        <f>SUM(D48:D63)</f>
        <v>11710.3</v>
      </c>
      <c r="E47" s="80">
        <f>D47/C47*100</f>
        <v>24.769654460538785</v>
      </c>
      <c r="F47" s="56"/>
      <c r="G47" s="57"/>
    </row>
    <row r="48" spans="1:7" s="9" customFormat="1" ht="15.75">
      <c r="A48" s="40"/>
      <c r="B48" s="86" t="s">
        <v>1</v>
      </c>
      <c r="C48" s="99">
        <v>27322.9</v>
      </c>
      <c r="D48" s="99">
        <v>7058.1</v>
      </c>
      <c r="E48" s="12">
        <f aca="true" t="shared" si="1" ref="E48:E110">D48/C48*100</f>
        <v>25.832177404301888</v>
      </c>
      <c r="F48" s="15"/>
      <c r="G48" s="16"/>
    </row>
    <row r="49" spans="1:7" s="9" customFormat="1" ht="31.5">
      <c r="A49" s="40"/>
      <c r="B49" s="86" t="s">
        <v>2</v>
      </c>
      <c r="C49" s="99">
        <v>4962.8</v>
      </c>
      <c r="D49" s="99">
        <v>1360.3</v>
      </c>
      <c r="E49" s="12">
        <f t="shared" si="1"/>
        <v>27.40992987829451</v>
      </c>
      <c r="F49" s="15"/>
      <c r="G49" s="16"/>
    </row>
    <row r="50" spans="1:7" s="9" customFormat="1" ht="31.5">
      <c r="A50" s="40"/>
      <c r="B50" s="91" t="s">
        <v>3</v>
      </c>
      <c r="C50" s="99">
        <f>6380.1+814.3-814.3</f>
        <v>6380.1</v>
      </c>
      <c r="D50" s="99">
        <v>1570.2</v>
      </c>
      <c r="E50" s="12">
        <f t="shared" si="1"/>
        <v>24.610899515681574</v>
      </c>
      <c r="F50" s="15"/>
      <c r="G50" s="16"/>
    </row>
    <row r="51" spans="1:7" s="9" customFormat="1" ht="15.75">
      <c r="A51" s="40"/>
      <c r="B51" s="86" t="s">
        <v>4</v>
      </c>
      <c r="C51" s="99">
        <v>1291.4</v>
      </c>
      <c r="D51" s="99">
        <v>312</v>
      </c>
      <c r="E51" s="12">
        <f t="shared" si="1"/>
        <v>24.159826544835063</v>
      </c>
      <c r="F51" s="15"/>
      <c r="G51" s="16"/>
    </row>
    <row r="52" spans="1:7" s="9" customFormat="1" ht="15.75">
      <c r="A52" s="40"/>
      <c r="B52" s="86" t="s">
        <v>5</v>
      </c>
      <c r="C52" s="99">
        <v>2791.7</v>
      </c>
      <c r="D52" s="99">
        <v>623.5</v>
      </c>
      <c r="E52" s="12">
        <f t="shared" si="1"/>
        <v>22.33406168284558</v>
      </c>
      <c r="F52" s="15"/>
      <c r="G52" s="16"/>
    </row>
    <row r="53" spans="1:8" s="9" customFormat="1" ht="30.75" customHeight="1">
      <c r="A53" s="43"/>
      <c r="B53" s="86" t="s">
        <v>59</v>
      </c>
      <c r="C53" s="99">
        <v>1406.6</v>
      </c>
      <c r="D53" s="100">
        <v>245</v>
      </c>
      <c r="E53" s="12">
        <f t="shared" si="1"/>
        <v>17.417887103654202</v>
      </c>
      <c r="F53" s="15"/>
      <c r="G53" s="16"/>
      <c r="H53" s="10"/>
    </row>
    <row r="54" spans="1:8" s="9" customFormat="1" ht="19.5" customHeight="1">
      <c r="A54" s="13"/>
      <c r="B54" s="86" t="s">
        <v>56</v>
      </c>
      <c r="C54" s="99">
        <v>495</v>
      </c>
      <c r="D54" s="100">
        <v>112.3</v>
      </c>
      <c r="E54" s="12">
        <f t="shared" si="1"/>
        <v>22.686868686868685</v>
      </c>
      <c r="F54" s="15"/>
      <c r="G54" s="16"/>
      <c r="H54" s="10"/>
    </row>
    <row r="55" spans="1:8" s="9" customFormat="1" ht="48.75" customHeight="1">
      <c r="A55" s="13"/>
      <c r="B55" s="86" t="s">
        <v>55</v>
      </c>
      <c r="C55" s="99">
        <v>726.1</v>
      </c>
      <c r="D55" s="100">
        <v>228.3</v>
      </c>
      <c r="E55" s="12">
        <f t="shared" si="1"/>
        <v>31.44195014460818</v>
      </c>
      <c r="F55" s="15"/>
      <c r="G55" s="16"/>
      <c r="H55" s="10"/>
    </row>
    <row r="56" spans="1:8" s="9" customFormat="1" ht="47.25" customHeight="1">
      <c r="A56" s="13"/>
      <c r="B56" s="86" t="s">
        <v>158</v>
      </c>
      <c r="C56" s="99">
        <v>50</v>
      </c>
      <c r="D56" s="100">
        <v>0</v>
      </c>
      <c r="E56" s="12">
        <f t="shared" si="1"/>
        <v>0</v>
      </c>
      <c r="F56" s="15"/>
      <c r="G56" s="16"/>
      <c r="H56" s="10"/>
    </row>
    <row r="57" spans="1:8" s="9" customFormat="1" ht="63.75" customHeight="1">
      <c r="A57" s="13"/>
      <c r="B57" s="86" t="s">
        <v>126</v>
      </c>
      <c r="C57" s="99">
        <v>138</v>
      </c>
      <c r="D57" s="100">
        <v>23</v>
      </c>
      <c r="E57" s="12">
        <f t="shared" si="1"/>
        <v>16.666666666666664</v>
      </c>
      <c r="F57" s="15"/>
      <c r="G57" s="16"/>
      <c r="H57" s="10"/>
    </row>
    <row r="58" spans="1:8" s="9" customFormat="1" ht="48.75" customHeight="1">
      <c r="A58" s="13"/>
      <c r="B58" s="86" t="s">
        <v>127</v>
      </c>
      <c r="C58" s="99">
        <v>30</v>
      </c>
      <c r="D58" s="100">
        <v>0</v>
      </c>
      <c r="E58" s="12">
        <f t="shared" si="1"/>
        <v>0</v>
      </c>
      <c r="F58" s="15"/>
      <c r="G58" s="16"/>
      <c r="H58" s="10"/>
    </row>
    <row r="59" spans="1:8" s="9" customFormat="1" ht="30.75" customHeight="1">
      <c r="A59" s="13"/>
      <c r="B59" s="86" t="s">
        <v>89</v>
      </c>
      <c r="C59" s="99">
        <v>852.7</v>
      </c>
      <c r="D59" s="100">
        <v>0</v>
      </c>
      <c r="E59" s="12">
        <f t="shared" si="1"/>
        <v>0</v>
      </c>
      <c r="F59" s="15"/>
      <c r="G59" s="16"/>
      <c r="H59" s="10"/>
    </row>
    <row r="60" spans="1:7" s="17" customFormat="1" ht="47.25">
      <c r="A60" s="13"/>
      <c r="B60" s="86" t="s">
        <v>121</v>
      </c>
      <c r="C60" s="102">
        <v>125</v>
      </c>
      <c r="D60" s="103">
        <v>31</v>
      </c>
      <c r="E60" s="12">
        <f t="shared" si="1"/>
        <v>24.8</v>
      </c>
      <c r="F60" s="15"/>
      <c r="G60" s="16"/>
    </row>
    <row r="61" spans="1:7" s="17" customFormat="1" ht="68.25" customHeight="1">
      <c r="A61" s="13"/>
      <c r="B61" s="86" t="s">
        <v>120</v>
      </c>
      <c r="C61" s="102">
        <v>275</v>
      </c>
      <c r="D61" s="103">
        <v>0</v>
      </c>
      <c r="E61" s="12">
        <f t="shared" si="1"/>
        <v>0</v>
      </c>
      <c r="F61" s="15"/>
      <c r="G61" s="16"/>
    </row>
    <row r="62" spans="1:7" s="17" customFormat="1" ht="15.75">
      <c r="A62" s="13"/>
      <c r="B62" s="86" t="s">
        <v>6</v>
      </c>
      <c r="C62" s="102">
        <v>100</v>
      </c>
      <c r="D62" s="103">
        <v>0</v>
      </c>
      <c r="E62" s="12">
        <f t="shared" si="1"/>
        <v>0</v>
      </c>
      <c r="F62" s="15"/>
      <c r="G62" s="16"/>
    </row>
    <row r="63" spans="1:7" s="17" customFormat="1" ht="15.75">
      <c r="A63" s="13"/>
      <c r="B63" s="86" t="s">
        <v>160</v>
      </c>
      <c r="C63" s="102">
        <v>329.5</v>
      </c>
      <c r="D63" s="103">
        <v>146.6</v>
      </c>
      <c r="E63" s="12">
        <f t="shared" si="1"/>
        <v>44.49165402124431</v>
      </c>
      <c r="F63" s="15"/>
      <c r="G63" s="16"/>
    </row>
    <row r="64" spans="1:8" s="18" customFormat="1" ht="18.75">
      <c r="A64" s="81" t="s">
        <v>11</v>
      </c>
      <c r="B64" s="92" t="s">
        <v>12</v>
      </c>
      <c r="C64" s="104">
        <f>SUM(C65:C73)</f>
        <v>114317.9</v>
      </c>
      <c r="D64" s="104">
        <f>SUM(D65:D73)</f>
        <v>17011.500000000004</v>
      </c>
      <c r="E64" s="80">
        <f t="shared" si="1"/>
        <v>14.880871674514667</v>
      </c>
      <c r="F64" s="15"/>
      <c r="G64" s="42"/>
      <c r="H64" s="17"/>
    </row>
    <row r="65" spans="1:8" s="9" customFormat="1" ht="32.25" customHeight="1">
      <c r="A65" s="43"/>
      <c r="B65" s="86" t="s">
        <v>81</v>
      </c>
      <c r="C65" s="99">
        <v>100</v>
      </c>
      <c r="D65" s="100">
        <v>0</v>
      </c>
      <c r="E65" s="12">
        <f t="shared" si="1"/>
        <v>0</v>
      </c>
      <c r="F65" s="15"/>
      <c r="G65" s="16"/>
      <c r="H65" s="10"/>
    </row>
    <row r="66" spans="1:8" s="9" customFormat="1" ht="63.75" customHeight="1">
      <c r="A66" s="43"/>
      <c r="B66" s="86" t="s">
        <v>128</v>
      </c>
      <c r="C66" s="99">
        <v>104859.6</v>
      </c>
      <c r="D66" s="100">
        <v>16955.2</v>
      </c>
      <c r="E66" s="12">
        <f t="shared" si="1"/>
        <v>16.169430362122306</v>
      </c>
      <c r="F66" s="15"/>
      <c r="G66" s="16"/>
      <c r="H66" s="10"/>
    </row>
    <row r="67" spans="1:8" s="9" customFormat="1" ht="31.5" customHeight="1">
      <c r="A67" s="43"/>
      <c r="B67" s="86" t="s">
        <v>10</v>
      </c>
      <c r="C67" s="99">
        <v>500</v>
      </c>
      <c r="D67" s="100">
        <v>3.2</v>
      </c>
      <c r="E67" s="12">
        <f t="shared" si="1"/>
        <v>0.64</v>
      </c>
      <c r="F67" s="15"/>
      <c r="G67" s="16"/>
      <c r="H67" s="10"/>
    </row>
    <row r="68" spans="1:8" s="9" customFormat="1" ht="84" customHeight="1" hidden="1">
      <c r="A68" s="43"/>
      <c r="B68" s="86" t="s">
        <v>150</v>
      </c>
      <c r="C68" s="99">
        <v>0</v>
      </c>
      <c r="D68" s="100">
        <v>0</v>
      </c>
      <c r="E68" s="12" t="e">
        <f t="shared" si="1"/>
        <v>#DIV/0!</v>
      </c>
      <c r="F68" s="15"/>
      <c r="G68" s="16"/>
      <c r="H68" s="10"/>
    </row>
    <row r="69" spans="1:8" s="9" customFormat="1" ht="35.25" customHeight="1">
      <c r="A69" s="43"/>
      <c r="B69" s="86" t="s">
        <v>89</v>
      </c>
      <c r="C69" s="99">
        <v>125</v>
      </c>
      <c r="D69" s="100">
        <v>0</v>
      </c>
      <c r="E69" s="12">
        <f t="shared" si="1"/>
        <v>0</v>
      </c>
      <c r="F69" s="15"/>
      <c r="G69" s="16"/>
      <c r="H69" s="10"/>
    </row>
    <row r="70" spans="1:8" s="9" customFormat="1" ht="65.25" customHeight="1">
      <c r="A70" s="43"/>
      <c r="B70" s="87" t="s">
        <v>125</v>
      </c>
      <c r="C70" s="99">
        <v>619</v>
      </c>
      <c r="D70" s="100">
        <v>53.2</v>
      </c>
      <c r="E70" s="12">
        <f t="shared" si="1"/>
        <v>8.594507269789984</v>
      </c>
      <c r="F70" s="15"/>
      <c r="G70" s="16"/>
      <c r="H70" s="10"/>
    </row>
    <row r="71" spans="1:8" s="9" customFormat="1" ht="66" customHeight="1">
      <c r="A71" s="43"/>
      <c r="B71" s="87" t="s">
        <v>124</v>
      </c>
      <c r="C71" s="99">
        <v>50</v>
      </c>
      <c r="D71" s="100">
        <v>0</v>
      </c>
      <c r="E71" s="12">
        <f t="shared" si="1"/>
        <v>0</v>
      </c>
      <c r="F71" s="15"/>
      <c r="G71" s="16"/>
      <c r="H71" s="10"/>
    </row>
    <row r="72" spans="1:8" s="9" customFormat="1" ht="81" customHeight="1">
      <c r="A72" s="43"/>
      <c r="B72" s="87" t="s">
        <v>122</v>
      </c>
      <c r="C72" s="99">
        <v>0.4</v>
      </c>
      <c r="D72" s="100">
        <v>-0.1</v>
      </c>
      <c r="E72" s="12">
        <f t="shared" si="1"/>
        <v>-25</v>
      </c>
      <c r="F72" s="15"/>
      <c r="G72" s="16"/>
      <c r="H72" s="10"/>
    </row>
    <row r="73" spans="1:8" s="9" customFormat="1" ht="48" customHeight="1">
      <c r="A73" s="43"/>
      <c r="B73" s="109" t="s">
        <v>159</v>
      </c>
      <c r="C73" s="99">
        <v>8063.9</v>
      </c>
      <c r="D73" s="100">
        <v>0</v>
      </c>
      <c r="E73" s="12">
        <f t="shared" si="1"/>
        <v>0</v>
      </c>
      <c r="F73" s="15"/>
      <c r="G73" s="16"/>
      <c r="H73" s="10"/>
    </row>
    <row r="74" spans="1:8" s="18" customFormat="1" ht="17.25" customHeight="1">
      <c r="A74" s="79" t="s">
        <v>14</v>
      </c>
      <c r="B74" s="92" t="s">
        <v>15</v>
      </c>
      <c r="C74" s="104">
        <f>SUM(C75:C85)</f>
        <v>45342.6</v>
      </c>
      <c r="D74" s="104">
        <f>SUM(D75:D85)</f>
        <v>7349.5</v>
      </c>
      <c r="E74" s="80">
        <f t="shared" si="1"/>
        <v>16.20881907962931</v>
      </c>
      <c r="F74" s="15"/>
      <c r="G74" s="42"/>
      <c r="H74" s="17"/>
    </row>
    <row r="75" spans="1:8" s="9" customFormat="1" ht="31.5">
      <c r="A75" s="40"/>
      <c r="B75" s="86" t="s">
        <v>105</v>
      </c>
      <c r="C75" s="99">
        <v>2066</v>
      </c>
      <c r="D75" s="12">
        <v>683.7</v>
      </c>
      <c r="E75" s="12">
        <f t="shared" si="1"/>
        <v>33.09293320425944</v>
      </c>
      <c r="F75" s="15"/>
      <c r="G75" s="16"/>
      <c r="H75" s="10"/>
    </row>
    <row r="76" spans="1:8" s="9" customFormat="1" ht="34.5" customHeight="1">
      <c r="A76" s="40"/>
      <c r="B76" s="86" t="s">
        <v>89</v>
      </c>
      <c r="C76" s="99">
        <v>1250</v>
      </c>
      <c r="D76" s="12">
        <v>0</v>
      </c>
      <c r="E76" s="12">
        <f t="shared" si="1"/>
        <v>0</v>
      </c>
      <c r="F76" s="15"/>
      <c r="G76" s="16"/>
      <c r="H76" s="10"/>
    </row>
    <row r="77" spans="1:8" s="9" customFormat="1" ht="47.25">
      <c r="A77" s="40"/>
      <c r="B77" s="86" t="s">
        <v>169</v>
      </c>
      <c r="C77" s="99">
        <v>680</v>
      </c>
      <c r="D77" s="12">
        <v>249.3</v>
      </c>
      <c r="E77" s="12">
        <f t="shared" si="1"/>
        <v>36.661764705882355</v>
      </c>
      <c r="F77" s="15"/>
      <c r="G77" s="16"/>
      <c r="H77" s="10"/>
    </row>
    <row r="78" spans="1:8" s="9" customFormat="1" ht="63">
      <c r="A78" s="44"/>
      <c r="B78" s="86" t="s">
        <v>125</v>
      </c>
      <c r="C78" s="99">
        <v>14131.9</v>
      </c>
      <c r="D78" s="64">
        <v>3836.8</v>
      </c>
      <c r="E78" s="12">
        <f t="shared" si="1"/>
        <v>27.149923223345766</v>
      </c>
      <c r="F78" s="12"/>
      <c r="G78" s="16"/>
      <c r="H78" s="10"/>
    </row>
    <row r="79" spans="1:7" s="9" customFormat="1" ht="48.75" customHeight="1">
      <c r="A79" s="40"/>
      <c r="B79" s="86" t="s">
        <v>138</v>
      </c>
      <c r="C79" s="99">
        <f>7792-721.8-10.2</f>
        <v>7060</v>
      </c>
      <c r="D79" s="12">
        <v>917.4</v>
      </c>
      <c r="E79" s="12">
        <f t="shared" si="1"/>
        <v>12.994334277620395</v>
      </c>
      <c r="F79" s="19"/>
      <c r="G79" s="16"/>
    </row>
    <row r="80" spans="1:7" s="9" customFormat="1" ht="18.75" customHeight="1">
      <c r="A80" s="40"/>
      <c r="B80" s="86" t="s">
        <v>79</v>
      </c>
      <c r="C80" s="99">
        <v>309.6</v>
      </c>
      <c r="D80" s="12">
        <v>50.6</v>
      </c>
      <c r="E80" s="12">
        <f t="shared" si="1"/>
        <v>16.343669250645995</v>
      </c>
      <c r="F80" s="15"/>
      <c r="G80" s="16"/>
    </row>
    <row r="81" spans="1:7" s="9" customFormat="1" ht="36" customHeight="1">
      <c r="A81" s="40"/>
      <c r="B81" s="86" t="s">
        <v>152</v>
      </c>
      <c r="C81" s="64">
        <v>5329.2</v>
      </c>
      <c r="D81" s="12">
        <v>1171.2</v>
      </c>
      <c r="E81" s="12">
        <f t="shared" si="1"/>
        <v>21.977032199954966</v>
      </c>
      <c r="F81" s="15"/>
      <c r="G81" s="16"/>
    </row>
    <row r="82" spans="1:7" s="9" customFormat="1" ht="48.75" customHeight="1">
      <c r="A82" s="40"/>
      <c r="B82" s="86" t="s">
        <v>159</v>
      </c>
      <c r="C82" s="99">
        <v>13424.7</v>
      </c>
      <c r="D82" s="12">
        <v>159</v>
      </c>
      <c r="E82" s="12">
        <f t="shared" si="1"/>
        <v>1.1843840085811974</v>
      </c>
      <c r="F82" s="15"/>
      <c r="G82" s="16"/>
    </row>
    <row r="83" spans="1:7" s="9" customFormat="1" ht="47.25">
      <c r="A83" s="40"/>
      <c r="B83" s="101" t="s">
        <v>153</v>
      </c>
      <c r="C83" s="99">
        <v>600</v>
      </c>
      <c r="D83" s="12">
        <v>0</v>
      </c>
      <c r="E83" s="12">
        <f t="shared" si="1"/>
        <v>0</v>
      </c>
      <c r="F83" s="15"/>
      <c r="G83" s="16"/>
    </row>
    <row r="84" spans="1:7" s="9" customFormat="1" ht="31.5">
      <c r="A84" s="40"/>
      <c r="B84" s="101" t="s">
        <v>154</v>
      </c>
      <c r="C84" s="99">
        <v>200</v>
      </c>
      <c r="D84" s="12">
        <v>0</v>
      </c>
      <c r="E84" s="12">
        <f t="shared" si="1"/>
        <v>0</v>
      </c>
      <c r="F84" s="15"/>
      <c r="G84" s="16"/>
    </row>
    <row r="85" spans="1:7" s="9" customFormat="1" ht="15.75">
      <c r="A85" s="40"/>
      <c r="B85" s="86" t="s">
        <v>160</v>
      </c>
      <c r="C85" s="99">
        <v>291.2</v>
      </c>
      <c r="D85" s="12">
        <v>281.5</v>
      </c>
      <c r="E85" s="12">
        <f t="shared" si="1"/>
        <v>96.66895604395604</v>
      </c>
      <c r="F85" s="15"/>
      <c r="G85" s="16"/>
    </row>
    <row r="86" spans="1:7" s="18" customFormat="1" ht="18.75">
      <c r="A86" s="79" t="s">
        <v>17</v>
      </c>
      <c r="B86" s="92" t="s">
        <v>18</v>
      </c>
      <c r="C86" s="112">
        <f>SUM(C87:C105)</f>
        <v>604270.7000000001</v>
      </c>
      <c r="D86" s="112">
        <f>SUM(D87:D105)</f>
        <v>176393.60000000003</v>
      </c>
      <c r="E86" s="80">
        <f t="shared" si="1"/>
        <v>29.191155553297556</v>
      </c>
      <c r="F86" s="15"/>
      <c r="G86" s="42"/>
    </row>
    <row r="87" spans="1:256" s="9" customFormat="1" ht="63.75" customHeight="1">
      <c r="A87" s="14"/>
      <c r="B87" s="86" t="s">
        <v>149</v>
      </c>
      <c r="C87" s="105">
        <v>82105.3</v>
      </c>
      <c r="D87" s="105">
        <v>43342.7</v>
      </c>
      <c r="E87" s="12">
        <f t="shared" si="1"/>
        <v>52.78916220999131</v>
      </c>
      <c r="F87" s="45"/>
      <c r="G87" s="45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  <c r="IU87" s="11"/>
      <c r="IV87" s="11"/>
    </row>
    <row r="88" spans="1:256" s="9" customFormat="1" ht="32.25" customHeight="1">
      <c r="A88" s="14"/>
      <c r="B88" s="86" t="s">
        <v>89</v>
      </c>
      <c r="C88" s="105">
        <v>847.3</v>
      </c>
      <c r="D88" s="105">
        <v>0</v>
      </c>
      <c r="E88" s="12">
        <f t="shared" si="1"/>
        <v>0</v>
      </c>
      <c r="F88" s="45"/>
      <c r="G88" s="45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  <c r="IU88" s="11"/>
      <c r="IV88" s="11"/>
    </row>
    <row r="89" spans="1:256" s="9" customFormat="1" ht="32.25" customHeight="1">
      <c r="A89" s="14"/>
      <c r="B89" s="86" t="s">
        <v>163</v>
      </c>
      <c r="C89" s="99">
        <v>1379</v>
      </c>
      <c r="D89" s="12">
        <v>0</v>
      </c>
      <c r="E89" s="12">
        <f t="shared" si="1"/>
        <v>0</v>
      </c>
      <c r="F89" s="45"/>
      <c r="G89" s="45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  <c r="IU89" s="11"/>
      <c r="IV89" s="11"/>
    </row>
    <row r="90" spans="1:256" s="9" customFormat="1" ht="47.25">
      <c r="A90" s="14"/>
      <c r="B90" s="86" t="s">
        <v>117</v>
      </c>
      <c r="C90" s="105">
        <v>6937.1</v>
      </c>
      <c r="D90" s="105">
        <v>1723.2</v>
      </c>
      <c r="E90" s="12">
        <f t="shared" si="1"/>
        <v>24.84035115538193</v>
      </c>
      <c r="F90" s="45"/>
      <c r="G90" s="45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  <c r="IU90" s="11"/>
      <c r="IV90" s="11"/>
    </row>
    <row r="91" spans="1:7" s="9" customFormat="1" ht="49.5" customHeight="1">
      <c r="A91" s="43"/>
      <c r="B91" s="86" t="s">
        <v>137</v>
      </c>
      <c r="C91" s="99">
        <f>201279.8-3464.2</f>
        <v>197815.59999999998</v>
      </c>
      <c r="D91" s="12">
        <v>47593</v>
      </c>
      <c r="E91" s="12">
        <f t="shared" si="1"/>
        <v>24.059275405984163</v>
      </c>
      <c r="F91" s="15"/>
      <c r="G91" s="16"/>
    </row>
    <row r="92" spans="1:7" s="9" customFormat="1" ht="50.25" customHeight="1">
      <c r="A92" s="40"/>
      <c r="B92" s="86" t="s">
        <v>136</v>
      </c>
      <c r="C92" s="99">
        <f>214651.3-3104</f>
        <v>211547.3</v>
      </c>
      <c r="D92" s="12">
        <v>46608.3</v>
      </c>
      <c r="E92" s="12">
        <f t="shared" si="1"/>
        <v>22.032094004508686</v>
      </c>
      <c r="F92" s="15"/>
      <c r="G92" s="16"/>
    </row>
    <row r="93" spans="1:7" s="9" customFormat="1" ht="65.25" customHeight="1">
      <c r="A93" s="40"/>
      <c r="B93" s="86" t="s">
        <v>129</v>
      </c>
      <c r="C93" s="99">
        <v>2117.5</v>
      </c>
      <c r="D93" s="12">
        <v>0</v>
      </c>
      <c r="E93" s="12">
        <f t="shared" si="1"/>
        <v>0</v>
      </c>
      <c r="F93" s="15"/>
      <c r="G93" s="16"/>
    </row>
    <row r="94" spans="1:7" s="9" customFormat="1" ht="46.5" customHeight="1">
      <c r="A94" s="40"/>
      <c r="B94" s="86" t="s">
        <v>130</v>
      </c>
      <c r="C94" s="99">
        <v>2000</v>
      </c>
      <c r="D94" s="12">
        <v>0</v>
      </c>
      <c r="E94" s="12">
        <f t="shared" si="1"/>
        <v>0</v>
      </c>
      <c r="F94" s="15"/>
      <c r="G94" s="16"/>
    </row>
    <row r="95" spans="1:7" s="9" customFormat="1" ht="64.5" customHeight="1">
      <c r="A95" s="40"/>
      <c r="B95" s="86" t="s">
        <v>131</v>
      </c>
      <c r="C95" s="99">
        <f>7389-53.6</f>
        <v>7335.4</v>
      </c>
      <c r="D95" s="12">
        <v>2230.6</v>
      </c>
      <c r="E95" s="12">
        <f t="shared" si="1"/>
        <v>30.40870300188129</v>
      </c>
      <c r="F95" s="15"/>
      <c r="G95" s="16"/>
    </row>
    <row r="96" spans="1:7" s="9" customFormat="1" ht="33" customHeight="1">
      <c r="A96" s="40"/>
      <c r="B96" s="86" t="s">
        <v>132</v>
      </c>
      <c r="C96" s="99">
        <v>100</v>
      </c>
      <c r="D96" s="12">
        <v>0</v>
      </c>
      <c r="E96" s="12">
        <f t="shared" si="1"/>
        <v>0</v>
      </c>
      <c r="F96" s="15"/>
      <c r="G96" s="16"/>
    </row>
    <row r="97" spans="1:7" s="9" customFormat="1" ht="63.75" customHeight="1">
      <c r="A97" s="40"/>
      <c r="B97" s="86" t="s">
        <v>133</v>
      </c>
      <c r="C97" s="99">
        <v>25803.3</v>
      </c>
      <c r="D97" s="12">
        <v>8008.9</v>
      </c>
      <c r="E97" s="12">
        <f t="shared" si="1"/>
        <v>31.03827804970682</v>
      </c>
      <c r="F97" s="15"/>
      <c r="G97" s="16"/>
    </row>
    <row r="98" spans="1:7" s="9" customFormat="1" ht="63">
      <c r="A98" s="40"/>
      <c r="B98" s="86" t="s">
        <v>139</v>
      </c>
      <c r="C98" s="99">
        <f>9988.1-13.3</f>
        <v>9974.800000000001</v>
      </c>
      <c r="D98" s="12">
        <v>3196.4</v>
      </c>
      <c r="E98" s="12">
        <f t="shared" si="1"/>
        <v>32.04475277699803</v>
      </c>
      <c r="F98" s="15"/>
      <c r="G98" s="16"/>
    </row>
    <row r="99" spans="1:7" s="9" customFormat="1" ht="47.25">
      <c r="A99" s="40"/>
      <c r="B99" s="86" t="s">
        <v>96</v>
      </c>
      <c r="C99" s="99">
        <f>22096.9-64.1</f>
        <v>22032.800000000003</v>
      </c>
      <c r="D99" s="12">
        <v>5929</v>
      </c>
      <c r="E99" s="12">
        <f t="shared" si="1"/>
        <v>26.909879815547725</v>
      </c>
      <c r="F99" s="114"/>
      <c r="G99" s="16"/>
    </row>
    <row r="100" spans="1:7" s="9" customFormat="1" ht="63">
      <c r="A100" s="40"/>
      <c r="B100" s="86" t="s">
        <v>134</v>
      </c>
      <c r="C100" s="99">
        <f>3627.5-8.4</f>
        <v>3619.1</v>
      </c>
      <c r="D100" s="12">
        <v>903</v>
      </c>
      <c r="E100" s="12">
        <f t="shared" si="1"/>
        <v>24.950954657235226</v>
      </c>
      <c r="F100" s="15"/>
      <c r="G100" s="16"/>
    </row>
    <row r="101" spans="1:7" s="9" customFormat="1" ht="47.25">
      <c r="A101" s="40"/>
      <c r="B101" s="86" t="s">
        <v>135</v>
      </c>
      <c r="C101" s="99">
        <v>2500</v>
      </c>
      <c r="D101" s="12">
        <v>25</v>
      </c>
      <c r="E101" s="12">
        <f t="shared" si="1"/>
        <v>1</v>
      </c>
      <c r="F101" s="15"/>
      <c r="G101" s="16"/>
    </row>
    <row r="102" spans="1:7" s="9" customFormat="1" ht="31.5">
      <c r="A102" s="40"/>
      <c r="B102" s="86" t="s">
        <v>16</v>
      </c>
      <c r="C102" s="99">
        <f>6668.1-25.9</f>
        <v>6642.200000000001</v>
      </c>
      <c r="D102" s="12">
        <v>1487.6</v>
      </c>
      <c r="E102" s="12">
        <f t="shared" si="1"/>
        <v>22.396194032097796</v>
      </c>
      <c r="F102" s="15"/>
      <c r="G102" s="46"/>
    </row>
    <row r="103" spans="1:7" s="9" customFormat="1" ht="15" customHeight="1">
      <c r="A103" s="40"/>
      <c r="B103" s="86" t="s">
        <v>116</v>
      </c>
      <c r="C103" s="99">
        <v>7467.8</v>
      </c>
      <c r="D103" s="12">
        <v>1509.5</v>
      </c>
      <c r="E103" s="12">
        <f t="shared" si="1"/>
        <v>20.21344974423525</v>
      </c>
      <c r="F103" s="15"/>
      <c r="G103" s="16"/>
    </row>
    <row r="104" spans="1:7" s="9" customFormat="1" ht="48" customHeight="1">
      <c r="A104" s="40"/>
      <c r="B104" s="86" t="s">
        <v>92</v>
      </c>
      <c r="C104" s="99">
        <v>230</v>
      </c>
      <c r="D104" s="12">
        <v>20.2</v>
      </c>
      <c r="E104" s="12">
        <f t="shared" si="1"/>
        <v>8.782608695652174</v>
      </c>
      <c r="F104" s="15"/>
      <c r="G104" s="16"/>
    </row>
    <row r="105" spans="1:7" s="9" customFormat="1" ht="23.25" customHeight="1">
      <c r="A105" s="40"/>
      <c r="B105" s="86" t="s">
        <v>160</v>
      </c>
      <c r="C105" s="99">
        <v>13816.2</v>
      </c>
      <c r="D105" s="12">
        <v>13816.2</v>
      </c>
      <c r="E105" s="12">
        <f t="shared" si="1"/>
        <v>100</v>
      </c>
      <c r="F105" s="15"/>
      <c r="G105" s="16"/>
    </row>
    <row r="106" spans="1:7" s="18" customFormat="1" ht="36.75" customHeight="1">
      <c r="A106" s="79" t="s">
        <v>19</v>
      </c>
      <c r="B106" s="92" t="s">
        <v>20</v>
      </c>
      <c r="C106" s="112">
        <f>SUM(C107:C116)</f>
        <v>27317.3</v>
      </c>
      <c r="D106" s="112">
        <f>SUM(D107:D116)</f>
        <v>8639.1</v>
      </c>
      <c r="E106" s="80">
        <f t="shared" si="1"/>
        <v>31.625014185150075</v>
      </c>
      <c r="F106" s="15"/>
      <c r="G106" s="42"/>
    </row>
    <row r="107" spans="1:7" s="9" customFormat="1" ht="31.5" customHeight="1">
      <c r="A107" s="43"/>
      <c r="B107" s="86" t="s">
        <v>147</v>
      </c>
      <c r="C107" s="106">
        <v>2978.2</v>
      </c>
      <c r="D107" s="106">
        <v>915.6</v>
      </c>
      <c r="E107" s="12">
        <f t="shared" si="1"/>
        <v>30.74340205493251</v>
      </c>
      <c r="F107" s="15"/>
      <c r="G107" s="16"/>
    </row>
    <row r="108" spans="1:7" s="9" customFormat="1" ht="31.5" customHeight="1">
      <c r="A108" s="40"/>
      <c r="B108" s="86" t="s">
        <v>97</v>
      </c>
      <c r="C108" s="106">
        <f>13820.6-107.5</f>
        <v>13713.1</v>
      </c>
      <c r="D108" s="107">
        <v>4262</v>
      </c>
      <c r="E108" s="12">
        <f t="shared" si="1"/>
        <v>31.079770438485827</v>
      </c>
      <c r="F108" s="115"/>
      <c r="G108" s="16"/>
    </row>
    <row r="109" spans="1:7" s="9" customFormat="1" ht="30" customHeight="1">
      <c r="A109" s="40"/>
      <c r="B109" s="86" t="s">
        <v>98</v>
      </c>
      <c r="C109" s="106">
        <f>2603.8-29.7</f>
        <v>2574.1000000000004</v>
      </c>
      <c r="D109" s="107">
        <v>919.5</v>
      </c>
      <c r="E109" s="12">
        <f t="shared" si="1"/>
        <v>35.721222951711276</v>
      </c>
      <c r="F109" s="114"/>
      <c r="G109" s="16"/>
    </row>
    <row r="110" spans="1:7" s="9" customFormat="1" ht="30.75" customHeight="1">
      <c r="A110" s="40"/>
      <c r="B110" s="86" t="s">
        <v>99</v>
      </c>
      <c r="C110" s="106">
        <f>2960.7-18.1</f>
        <v>2942.6</v>
      </c>
      <c r="D110" s="107">
        <v>1104.5</v>
      </c>
      <c r="E110" s="12">
        <f t="shared" si="1"/>
        <v>37.53483314075987</v>
      </c>
      <c r="F110" s="15"/>
      <c r="G110" s="16"/>
    </row>
    <row r="111" spans="1:7" s="9" customFormat="1" ht="34.5" customHeight="1">
      <c r="A111" s="40"/>
      <c r="B111" s="86" t="s">
        <v>100</v>
      </c>
      <c r="C111" s="106">
        <v>497</v>
      </c>
      <c r="D111" s="107">
        <v>104.8</v>
      </c>
      <c r="E111" s="12">
        <f aca="true" t="shared" si="2" ref="E111:E138">D111/C111*100</f>
        <v>21.08651911468813</v>
      </c>
      <c r="F111" s="114"/>
      <c r="G111" s="16"/>
    </row>
    <row r="112" spans="1:7" s="9" customFormat="1" ht="47.25">
      <c r="A112" s="40"/>
      <c r="B112" s="86" t="s">
        <v>140</v>
      </c>
      <c r="C112" s="106">
        <v>70</v>
      </c>
      <c r="D112" s="107">
        <v>15.2</v>
      </c>
      <c r="E112" s="12">
        <f t="shared" si="2"/>
        <v>21.714285714285715</v>
      </c>
      <c r="F112" s="114"/>
      <c r="G112" s="16"/>
    </row>
    <row r="113" spans="1:7" s="9" customFormat="1" ht="31.5" customHeight="1">
      <c r="A113" s="40"/>
      <c r="B113" s="86" t="s">
        <v>155</v>
      </c>
      <c r="C113" s="106">
        <v>125</v>
      </c>
      <c r="D113" s="107">
        <v>0</v>
      </c>
      <c r="E113" s="12">
        <f t="shared" si="2"/>
        <v>0</v>
      </c>
      <c r="F113" s="15"/>
      <c r="G113" s="16"/>
    </row>
    <row r="114" spans="1:7" s="9" customFormat="1" ht="31.5" customHeight="1">
      <c r="A114" s="40"/>
      <c r="B114" s="86" t="s">
        <v>164</v>
      </c>
      <c r="C114" s="106">
        <v>400</v>
      </c>
      <c r="D114" s="107">
        <v>0</v>
      </c>
      <c r="E114" s="12">
        <f t="shared" si="2"/>
        <v>0</v>
      </c>
      <c r="F114" s="15"/>
      <c r="G114" s="16"/>
    </row>
    <row r="115" spans="1:7" s="9" customFormat="1" ht="20.25" customHeight="1">
      <c r="A115" s="40"/>
      <c r="B115" s="86" t="s">
        <v>148</v>
      </c>
      <c r="C115" s="106">
        <v>3854</v>
      </c>
      <c r="D115" s="107">
        <v>1154.3</v>
      </c>
      <c r="E115" s="12">
        <f t="shared" si="2"/>
        <v>29.950700570835494</v>
      </c>
      <c r="F115" s="15"/>
      <c r="G115" s="16"/>
    </row>
    <row r="116" spans="1:7" s="9" customFormat="1" ht="20.25" customHeight="1">
      <c r="A116" s="40"/>
      <c r="B116" s="86" t="s">
        <v>160</v>
      </c>
      <c r="C116" s="106">
        <f>18.1+29.7+107.5+8</f>
        <v>163.3</v>
      </c>
      <c r="D116" s="107">
        <v>163.2</v>
      </c>
      <c r="E116" s="12">
        <f t="shared" si="2"/>
        <v>99.93876301285975</v>
      </c>
      <c r="F116" s="15"/>
      <c r="G116" s="16"/>
    </row>
    <row r="117" spans="1:7" s="74" customFormat="1" ht="15.75" customHeight="1" thickBot="1">
      <c r="A117" s="47">
        <v>10</v>
      </c>
      <c r="B117" s="92" t="s">
        <v>26</v>
      </c>
      <c r="C117" s="104">
        <f>SUM(C118:C133)</f>
        <v>42416.200000000004</v>
      </c>
      <c r="D117" s="112">
        <f>SUM(D118:D133)</f>
        <v>8022.5</v>
      </c>
      <c r="E117" s="80">
        <f t="shared" si="2"/>
        <v>18.91376408070501</v>
      </c>
      <c r="F117" s="72"/>
      <c r="G117" s="73"/>
    </row>
    <row r="118" spans="1:7" s="9" customFormat="1" ht="31.5">
      <c r="A118" s="40"/>
      <c r="B118" s="86" t="s">
        <v>80</v>
      </c>
      <c r="C118" s="99">
        <v>7200</v>
      </c>
      <c r="D118" s="103">
        <v>1848.5</v>
      </c>
      <c r="E118" s="12">
        <f t="shared" si="2"/>
        <v>25.67361111111111</v>
      </c>
      <c r="F118" s="114"/>
      <c r="G118" s="16"/>
    </row>
    <row r="119" spans="1:7" s="9" customFormat="1" ht="31.5">
      <c r="A119" s="40"/>
      <c r="B119" s="86" t="s">
        <v>57</v>
      </c>
      <c r="C119" s="99">
        <v>90</v>
      </c>
      <c r="D119" s="100">
        <v>0</v>
      </c>
      <c r="E119" s="12">
        <f t="shared" si="2"/>
        <v>0</v>
      </c>
      <c r="F119" s="15"/>
      <c r="G119" s="16"/>
    </row>
    <row r="120" spans="1:7" s="9" customFormat="1" ht="51" customHeight="1">
      <c r="A120" s="40"/>
      <c r="B120" s="86" t="s">
        <v>58</v>
      </c>
      <c r="C120" s="99">
        <v>42</v>
      </c>
      <c r="D120" s="100">
        <v>10.5</v>
      </c>
      <c r="E120" s="12">
        <f t="shared" si="2"/>
        <v>25</v>
      </c>
      <c r="F120" s="15"/>
      <c r="G120" s="16"/>
    </row>
    <row r="121" spans="1:7" s="9" customFormat="1" ht="33.75" customHeight="1">
      <c r="A121" s="40"/>
      <c r="B121" s="86" t="s">
        <v>21</v>
      </c>
      <c r="C121" s="99">
        <v>564.3</v>
      </c>
      <c r="D121" s="100">
        <v>124.2</v>
      </c>
      <c r="E121" s="12">
        <f t="shared" si="2"/>
        <v>22.00956937799043</v>
      </c>
      <c r="F121" s="114"/>
      <c r="G121" s="16"/>
    </row>
    <row r="122" spans="1:7" s="9" customFormat="1" ht="31.5">
      <c r="A122" s="40"/>
      <c r="B122" s="86" t="s">
        <v>50</v>
      </c>
      <c r="C122" s="99">
        <v>172.5</v>
      </c>
      <c r="D122" s="100">
        <v>1.8</v>
      </c>
      <c r="E122" s="12">
        <f t="shared" si="2"/>
        <v>1.0434782608695654</v>
      </c>
      <c r="F122" s="15"/>
      <c r="G122" s="16"/>
    </row>
    <row r="123" spans="1:7" s="9" customFormat="1" ht="15.75">
      <c r="A123" s="40"/>
      <c r="B123" s="86" t="s">
        <v>22</v>
      </c>
      <c r="C123" s="99">
        <v>24.3</v>
      </c>
      <c r="D123" s="100">
        <v>3</v>
      </c>
      <c r="E123" s="12">
        <f t="shared" si="2"/>
        <v>12.345679012345679</v>
      </c>
      <c r="F123" s="15"/>
      <c r="G123" s="16"/>
    </row>
    <row r="124" spans="1:7" s="9" customFormat="1" ht="48.75" customHeight="1">
      <c r="A124" s="40"/>
      <c r="B124" s="86" t="s">
        <v>13</v>
      </c>
      <c r="C124" s="99">
        <v>3793.8</v>
      </c>
      <c r="D124" s="100">
        <v>0</v>
      </c>
      <c r="E124" s="12">
        <f t="shared" si="2"/>
        <v>0</v>
      </c>
      <c r="F124" s="15"/>
      <c r="G124" s="16"/>
    </row>
    <row r="125" spans="1:7" s="9" customFormat="1" ht="48" customHeight="1">
      <c r="A125" s="40"/>
      <c r="B125" s="86" t="s">
        <v>23</v>
      </c>
      <c r="C125" s="99">
        <v>12263</v>
      </c>
      <c r="D125" s="12">
        <v>3580.7</v>
      </c>
      <c r="E125" s="12">
        <f t="shared" si="2"/>
        <v>29.199217157302453</v>
      </c>
      <c r="F125" s="114"/>
      <c r="G125" s="16"/>
    </row>
    <row r="126" spans="1:8" s="9" customFormat="1" ht="47.25" customHeight="1">
      <c r="A126" s="40"/>
      <c r="B126" s="86" t="s">
        <v>24</v>
      </c>
      <c r="C126" s="99">
        <v>12270.9</v>
      </c>
      <c r="D126" s="12">
        <v>2096.9</v>
      </c>
      <c r="E126" s="12">
        <f t="shared" si="2"/>
        <v>17.088396124163673</v>
      </c>
      <c r="F126" s="15"/>
      <c r="G126" s="16" t="s">
        <v>9</v>
      </c>
      <c r="H126" s="10"/>
    </row>
    <row r="127" spans="1:8" s="9" customFormat="1" ht="49.5" customHeight="1">
      <c r="A127" s="40"/>
      <c r="B127" s="86" t="s">
        <v>71</v>
      </c>
      <c r="C127" s="99">
        <v>250</v>
      </c>
      <c r="D127" s="12">
        <v>0</v>
      </c>
      <c r="E127" s="12">
        <f t="shared" si="2"/>
        <v>0</v>
      </c>
      <c r="F127" s="15"/>
      <c r="G127" s="16"/>
      <c r="H127" s="10"/>
    </row>
    <row r="128" spans="1:8" s="9" customFormat="1" ht="19.5" customHeight="1">
      <c r="A128" s="40"/>
      <c r="B128" s="86" t="s">
        <v>25</v>
      </c>
      <c r="C128" s="99">
        <v>2425</v>
      </c>
      <c r="D128" s="12">
        <v>350.4</v>
      </c>
      <c r="E128" s="12">
        <f t="shared" si="2"/>
        <v>14.449484536082474</v>
      </c>
      <c r="F128" s="15"/>
      <c r="G128" s="16"/>
      <c r="H128" s="10"/>
    </row>
    <row r="129" spans="1:8" s="9" customFormat="1" ht="80.25" customHeight="1">
      <c r="A129" s="40"/>
      <c r="B129" s="86" t="s">
        <v>72</v>
      </c>
      <c r="C129" s="99">
        <v>186.9</v>
      </c>
      <c r="D129" s="12">
        <v>6.5</v>
      </c>
      <c r="E129" s="12">
        <f t="shared" si="2"/>
        <v>3.477795612627073</v>
      </c>
      <c r="F129" s="114"/>
      <c r="G129" s="16"/>
      <c r="H129" s="10"/>
    </row>
    <row r="130" spans="1:7" s="61" customFormat="1" ht="18" customHeight="1">
      <c r="A130" s="40"/>
      <c r="B130" s="86" t="s">
        <v>106</v>
      </c>
      <c r="C130" s="99">
        <v>1034.7</v>
      </c>
      <c r="D130" s="12">
        <v>0</v>
      </c>
      <c r="E130" s="12">
        <f t="shared" si="2"/>
        <v>0</v>
      </c>
      <c r="F130" s="75"/>
      <c r="G130" s="41"/>
    </row>
    <row r="131" spans="1:8" s="9" customFormat="1" ht="63.75" customHeight="1">
      <c r="A131" s="40"/>
      <c r="B131" s="86" t="s">
        <v>111</v>
      </c>
      <c r="C131" s="99">
        <v>200</v>
      </c>
      <c r="D131" s="12">
        <v>0</v>
      </c>
      <c r="E131" s="12">
        <f t="shared" si="2"/>
        <v>0</v>
      </c>
      <c r="F131" s="15"/>
      <c r="G131" s="16"/>
      <c r="H131" s="10"/>
    </row>
    <row r="132" spans="1:8" s="9" customFormat="1" ht="30" customHeight="1" thickBot="1">
      <c r="A132" s="40"/>
      <c r="B132" s="86" t="s">
        <v>107</v>
      </c>
      <c r="C132" s="99">
        <v>1898.8</v>
      </c>
      <c r="D132" s="12">
        <v>0</v>
      </c>
      <c r="E132" s="12">
        <f t="shared" si="2"/>
        <v>0</v>
      </c>
      <c r="F132" s="15"/>
      <c r="G132" s="16"/>
      <c r="H132" s="10"/>
    </row>
    <row r="133" spans="1:8" s="18" customFormat="1" ht="18" customHeight="1" hidden="1" thickBot="1">
      <c r="A133" s="40"/>
      <c r="B133" s="86" t="s">
        <v>6</v>
      </c>
      <c r="C133" s="99"/>
      <c r="D133" s="12"/>
      <c r="E133" s="80" t="e">
        <f t="shared" si="2"/>
        <v>#DIV/0!</v>
      </c>
      <c r="F133" s="15"/>
      <c r="G133" s="16"/>
      <c r="H133" s="17"/>
    </row>
    <row r="134" spans="1:7" s="54" customFormat="1" ht="18.75" customHeight="1" thickBot="1">
      <c r="A134" s="47">
        <v>11</v>
      </c>
      <c r="B134" s="92" t="s">
        <v>27</v>
      </c>
      <c r="C134" s="104">
        <f>SUM(C135:C136)</f>
        <v>6800</v>
      </c>
      <c r="D134" s="104">
        <f>SUM(D135:D136)</f>
        <v>2711.8</v>
      </c>
      <c r="E134" s="80">
        <f t="shared" si="2"/>
        <v>39.879411764705885</v>
      </c>
      <c r="F134" s="53"/>
      <c r="G134" s="55"/>
    </row>
    <row r="135" spans="1:8" s="9" customFormat="1" ht="69.75" customHeight="1">
      <c r="A135" s="116"/>
      <c r="B135" s="86" t="s">
        <v>141</v>
      </c>
      <c r="C135" s="100">
        <v>6000</v>
      </c>
      <c r="D135" s="100">
        <v>2433.9</v>
      </c>
      <c r="E135" s="12">
        <f t="shared" si="2"/>
        <v>40.565</v>
      </c>
      <c r="F135" s="114"/>
      <c r="G135" s="117"/>
      <c r="H135" s="10"/>
    </row>
    <row r="136" spans="1:8" s="9" customFormat="1" ht="62.25" customHeight="1" thickBot="1">
      <c r="A136" s="116"/>
      <c r="B136" s="86" t="s">
        <v>142</v>
      </c>
      <c r="C136" s="100">
        <v>800</v>
      </c>
      <c r="D136" s="100">
        <v>277.9</v>
      </c>
      <c r="E136" s="12">
        <f t="shared" si="2"/>
        <v>34.7375</v>
      </c>
      <c r="F136" s="15"/>
      <c r="G136" s="117"/>
      <c r="H136" s="10"/>
    </row>
    <row r="137" spans="1:7" s="54" customFormat="1" ht="37.5" customHeight="1" thickBot="1">
      <c r="A137" s="47">
        <v>13</v>
      </c>
      <c r="B137" s="92" t="s">
        <v>103</v>
      </c>
      <c r="C137" s="104">
        <v>6687.1</v>
      </c>
      <c r="D137" s="104">
        <v>1270.6</v>
      </c>
      <c r="E137" s="80">
        <f t="shared" si="2"/>
        <v>19.000762662439623</v>
      </c>
      <c r="F137" s="110"/>
      <c r="G137" s="55"/>
    </row>
    <row r="138" spans="1:8" ht="17.25" customHeight="1">
      <c r="A138" s="47"/>
      <c r="B138" s="85" t="s">
        <v>95</v>
      </c>
      <c r="C138" s="108">
        <f>C64+C74+C86+C106+C117+C134+C47+C137</f>
        <v>894428.6000000001</v>
      </c>
      <c r="D138" s="108">
        <f>D64+D74+D86+D106+D117+D134+D47+D137</f>
        <v>233108.90000000002</v>
      </c>
      <c r="E138" s="80">
        <f t="shared" si="2"/>
        <v>26.06232627176725</v>
      </c>
      <c r="F138" s="15"/>
      <c r="G138" s="60"/>
      <c r="H138" s="8"/>
    </row>
    <row r="139" spans="1:8" ht="25.5" customHeight="1">
      <c r="A139" s="65"/>
      <c r="B139" s="96"/>
      <c r="C139" s="51"/>
      <c r="D139" s="51"/>
      <c r="E139" s="66"/>
      <c r="F139" s="15"/>
      <c r="G139" s="60"/>
      <c r="H139" s="8"/>
    </row>
    <row r="140" spans="1:8" ht="59.25" customHeight="1">
      <c r="A140" s="123" t="s">
        <v>168</v>
      </c>
      <c r="B140" s="123"/>
      <c r="C140" s="51"/>
      <c r="D140" s="120"/>
      <c r="E140" s="120"/>
      <c r="F140" s="15"/>
      <c r="G140" s="60"/>
      <c r="H140" s="8"/>
    </row>
    <row r="141" spans="1:7" ht="16.5" customHeight="1">
      <c r="A141" s="124"/>
      <c r="B141" s="124"/>
      <c r="C141" s="52"/>
      <c r="D141" s="52"/>
      <c r="E141" s="67"/>
      <c r="F141" s="68"/>
      <c r="G141" s="68"/>
    </row>
    <row r="142" spans="1:7" ht="18.75">
      <c r="A142" s="122"/>
      <c r="B142" s="122"/>
      <c r="C142" s="120"/>
      <c r="D142" s="121"/>
      <c r="E142" s="121"/>
      <c r="F142" s="69"/>
      <c r="G142" s="69"/>
    </row>
    <row r="143" spans="1:7" ht="15.75">
      <c r="A143" s="70"/>
      <c r="B143" s="97"/>
      <c r="F143" s="71"/>
      <c r="G143" s="71"/>
    </row>
    <row r="144" spans="1:7" ht="15.75">
      <c r="A144" s="70"/>
      <c r="B144" s="97"/>
      <c r="F144" s="71"/>
      <c r="G144" s="71"/>
    </row>
    <row r="145" spans="1:7" ht="15.75">
      <c r="A145" s="70"/>
      <c r="B145" s="97"/>
      <c r="F145" s="71"/>
      <c r="G145" s="71"/>
    </row>
  </sheetData>
  <sheetProtection/>
  <mergeCells count="11">
    <mergeCell ref="C1:E1"/>
    <mergeCell ref="C2:E2"/>
    <mergeCell ref="C4:E4"/>
    <mergeCell ref="C3:E3"/>
    <mergeCell ref="A45:E45"/>
    <mergeCell ref="A6:E6"/>
    <mergeCell ref="C142:E142"/>
    <mergeCell ref="A142:B142"/>
    <mergeCell ref="A140:B140"/>
    <mergeCell ref="A141:B141"/>
    <mergeCell ref="D140:E140"/>
  </mergeCells>
  <printOptions/>
  <pageMargins left="0.86" right="0.28" top="0.33" bottom="0.39" header="0.14" footer="0.3937007874015748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Teapot</dc:creator>
  <cp:keywords/>
  <dc:description/>
  <cp:lastModifiedBy>User</cp:lastModifiedBy>
  <cp:lastPrinted>2018-04-17T04:05:32Z</cp:lastPrinted>
  <dcterms:created xsi:type="dcterms:W3CDTF">2012-03-19T05:44:03Z</dcterms:created>
  <dcterms:modified xsi:type="dcterms:W3CDTF">2018-04-17T04:09:11Z</dcterms:modified>
  <cp:category/>
  <cp:version/>
  <cp:contentType/>
  <cp:contentStatus/>
</cp:coreProperties>
</file>