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5" yWindow="15" windowWidth="2040" windowHeight="1200" tabRatio="879" activeTab="2"/>
  </bookViews>
  <sheets>
    <sheet name="2025 " sheetId="45" r:id="rId1"/>
    <sheet name="Сведения о показателях" sheetId="35" r:id="rId2"/>
    <sheet name="Ресурсное обеспечение техни (2)" sheetId="59" r:id="rId3"/>
  </sheets>
  <calcPr calcId="125725"/>
</workbook>
</file>

<file path=xl/calcChain.xml><?xml version="1.0" encoding="utf-8"?>
<calcChain xmlns="http://schemas.openxmlformats.org/spreadsheetml/2006/main">
  <c r="E33" i="59"/>
  <c r="E22"/>
  <c r="E18" s="1"/>
  <c r="F33"/>
  <c r="F22"/>
  <c r="D23"/>
  <c r="F21"/>
  <c r="E30" i="45"/>
  <c r="F28"/>
  <c r="O25" i="35" l="1"/>
  <c r="D31" i="45"/>
  <c r="J33" i="59" l="1"/>
  <c r="I33"/>
  <c r="H33"/>
  <c r="C31" i="45"/>
  <c r="F31" l="1"/>
  <c r="E29"/>
  <c r="D49" i="59"/>
  <c r="H18"/>
  <c r="H25"/>
  <c r="E27" i="45" l="1"/>
  <c r="E25"/>
  <c r="G33" i="59"/>
  <c r="F30"/>
  <c r="E21"/>
  <c r="D21" s="1"/>
  <c r="D17"/>
  <c r="D20"/>
  <c r="D22"/>
  <c r="D47"/>
  <c r="D46"/>
  <c r="D45"/>
  <c r="D41"/>
  <c r="D40"/>
  <c r="D37"/>
  <c r="D36"/>
  <c r="D34"/>
  <c r="D32"/>
  <c r="D29"/>
  <c r="J38"/>
  <c r="J34"/>
  <c r="J31"/>
  <c r="J30"/>
  <c r="J50" s="1"/>
  <c r="J29"/>
  <c r="J19"/>
  <c r="J18"/>
  <c r="J17"/>
  <c r="F38"/>
  <c r="I38"/>
  <c r="J27" l="1"/>
  <c r="J48" s="1"/>
  <c r="J51" s="1"/>
  <c r="D33"/>
  <c r="J49"/>
  <c r="J16"/>
  <c r="J25" s="1"/>
  <c r="D24" l="1"/>
  <c r="E20"/>
  <c r="E26" i="45" l="1"/>
  <c r="E31" s="1"/>
  <c r="G31" s="1"/>
  <c r="F29" i="59"/>
  <c r="E22" i="45" l="1"/>
  <c r="E21"/>
  <c r="E24" l="1"/>
  <c r="E32" i="59" l="1"/>
  <c r="E36"/>
  <c r="E37"/>
  <c r="E23" i="45"/>
  <c r="F49" i="59" l="1"/>
  <c r="F44"/>
  <c r="D44" s="1"/>
  <c r="H38"/>
  <c r="G38"/>
  <c r="I34"/>
  <c r="H34"/>
  <c r="G34"/>
  <c r="F34"/>
  <c r="E34"/>
  <c r="I31"/>
  <c r="H31"/>
  <c r="G31"/>
  <c r="F31"/>
  <c r="I30"/>
  <c r="I50" s="1"/>
  <c r="H30"/>
  <c r="H50" s="1"/>
  <c r="G30"/>
  <c r="G50" s="1"/>
  <c r="F50"/>
  <c r="I29"/>
  <c r="H29"/>
  <c r="G29"/>
  <c r="G25"/>
  <c r="F25"/>
  <c r="I19"/>
  <c r="H19"/>
  <c r="G19"/>
  <c r="G16" s="1"/>
  <c r="F19"/>
  <c r="F16" s="1"/>
  <c r="E19"/>
  <c r="I18"/>
  <c r="G18"/>
  <c r="F18"/>
  <c r="I17"/>
  <c r="H17"/>
  <c r="H16" s="1"/>
  <c r="G17"/>
  <c r="F17"/>
  <c r="D18" l="1"/>
  <c r="G27"/>
  <c r="G48" s="1"/>
  <c r="G51" s="1"/>
  <c r="F43"/>
  <c r="D43" s="1"/>
  <c r="I16"/>
  <c r="I25" s="1"/>
  <c r="D38"/>
  <c r="E30"/>
  <c r="G49"/>
  <c r="I27"/>
  <c r="I48" s="1"/>
  <c r="F27"/>
  <c r="F48" s="1"/>
  <c r="F51" s="1"/>
  <c r="H27"/>
  <c r="H48" s="1"/>
  <c r="H51" s="1"/>
  <c r="I49"/>
  <c r="H49"/>
  <c r="E31"/>
  <c r="D31"/>
  <c r="E16"/>
  <c r="D16" s="1"/>
  <c r="D19"/>
  <c r="E38"/>
  <c r="E29"/>
  <c r="E25"/>
  <c r="E50" l="1"/>
  <c r="D50" s="1"/>
  <c r="D30"/>
  <c r="D25"/>
  <c r="I51"/>
  <c r="E27"/>
  <c r="D27" s="1"/>
  <c r="E49"/>
  <c r="E48" l="1"/>
  <c r="E51" s="1"/>
  <c r="D51" s="1"/>
  <c r="D48"/>
  <c r="O20" i="35" l="1"/>
  <c r="O26" l="1"/>
</calcChain>
</file>

<file path=xl/sharedStrings.xml><?xml version="1.0" encoding="utf-8"?>
<sst xmlns="http://schemas.openxmlformats.org/spreadsheetml/2006/main" count="149" uniqueCount="115">
  <si>
    <t>№ п/п</t>
  </si>
  <si>
    <t>Перечень</t>
  </si>
  <si>
    <t>Наименование улиц</t>
  </si>
  <si>
    <t>Источник финансирования</t>
  </si>
  <si>
    <t>средства Дорожного фонда Орловской области</t>
  </si>
  <si>
    <t>средства Дорожного фонда г. Ливны</t>
  </si>
  <si>
    <t>к муниципальной программе</t>
  </si>
  <si>
    <t xml:space="preserve">"Ремонт, строительство, реконструкция </t>
  </si>
  <si>
    <t>Всего  тыс. руб.</t>
  </si>
  <si>
    <t>Площадь м2</t>
  </si>
  <si>
    <t>Итого:</t>
  </si>
  <si>
    <t>протяженность м</t>
  </si>
  <si>
    <t>от___________________ 2020г №__________</t>
  </si>
  <si>
    <t>постановлению администрации города Ливны</t>
  </si>
  <si>
    <t>Всего</t>
  </si>
  <si>
    <t>1.1.</t>
  </si>
  <si>
    <t>1.2.</t>
  </si>
  <si>
    <t>Обследование автомобильных дорог,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</si>
  <si>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Итого по задаче 1:</t>
  </si>
  <si>
    <t>2.1.</t>
  </si>
  <si>
    <t>Итого по задаче 2:</t>
  </si>
  <si>
    <t>Дорожный фонд Орловской области</t>
  </si>
  <si>
    <t>Дорожный фонд г.Ливны</t>
  </si>
  <si>
    <t>Всего по программе:</t>
  </si>
  <si>
    <t xml:space="preserve">Ремонт автомобильных дорог города </t>
  </si>
  <si>
    <t>2.2.</t>
  </si>
  <si>
    <t>2.3.</t>
  </si>
  <si>
    <t>из них: Дорожный фонд Орловской области</t>
  </si>
  <si>
    <t>Приложение  к</t>
  </si>
  <si>
    <t>Местный бюджет</t>
  </si>
  <si>
    <t>Областной бюджет</t>
  </si>
  <si>
    <t xml:space="preserve"> Местный бюджет</t>
  </si>
  <si>
    <t>Устранение деформаций и повреждений дорожного покрытия (ямочный ремонт)</t>
  </si>
  <si>
    <t>2024 год</t>
  </si>
  <si>
    <t>2025 год</t>
  </si>
  <si>
    <t>Сведения о показателях (индикаторах) муниципальной программы</t>
  </si>
  <si>
    <t>Цель, задачи муниципальной программы</t>
  </si>
  <si>
    <t>Наименование показателя (индикатора)</t>
  </si>
  <si>
    <t>Ед. измерения</t>
  </si>
  <si>
    <t>Значения показателя (индикатора)</t>
  </si>
  <si>
    <t>базовое значение</t>
  </si>
  <si>
    <t xml:space="preserve">Основное мероприятие 1 Ремонт автомобильных дорог общего пользования местного значения города </t>
  </si>
  <si>
    <t>Содержание автомобильных дорог</t>
  </si>
  <si>
    <t>км</t>
  </si>
  <si>
    <t>Управление жилищно-коммунального хозяйства администрации города Ливны</t>
  </si>
  <si>
    <t>1</t>
  </si>
  <si>
    <t>2</t>
  </si>
  <si>
    <t>Статус</t>
  </si>
  <si>
    <t>Муниципальная программа</t>
  </si>
  <si>
    <t>"Ремонт, строительство, реконструкция и содержание автомобильных дорог общего пользования местного значения города Ливны"</t>
  </si>
  <si>
    <t>Наименование муниципальной программы, основного мероприятия муниципальной программы, мероприятий муниципальной программы</t>
  </si>
  <si>
    <t>Ответственный исполнитель, соисполнители</t>
  </si>
  <si>
    <t>Расходы по годам реализации, тыс.руб.</t>
  </si>
  <si>
    <t>Управление жилищно-коммунального хозяйства администрации города Ливны, управление муниципального имущества администрации города Ливны</t>
  </si>
  <si>
    <t>и содержание автомобильных дорог общего</t>
  </si>
  <si>
    <t>Ресурсное обеспечение реализации муниципальной программы</t>
  </si>
  <si>
    <t xml:space="preserve">Основное мероприятие 1. Ремонт автомобильных дорог общего пользования местного значения города </t>
  </si>
  <si>
    <t>Основное мероприятие 2. Содержание автомобильных дорог общего пользования местного значения  города</t>
  </si>
  <si>
    <t>Задача2: обеспечение поддержания надлежащего технического состояния автомобильных дорог</t>
  </si>
  <si>
    <t>Протяженность отремонтированных дорог</t>
  </si>
  <si>
    <t>Протяженность дорог, на которых выполняются работы по содержанию</t>
  </si>
  <si>
    <t>м</t>
  </si>
  <si>
    <t>автомобильных дорог, подлежащих ремонту в 2025году</t>
  </si>
  <si>
    <t>Итого</t>
  </si>
  <si>
    <t>пользования местного значения города Ливны Орловской области"</t>
  </si>
  <si>
    <t>к муниципальной программе "Ремонт, строительство, реконструкция и содержание автомобильных дорог общего пользования местного значения города Ливны Орловской области"</t>
  </si>
  <si>
    <t>Приложение 6</t>
  </si>
  <si>
    <t>Количество приобретаемой техники</t>
  </si>
  <si>
    <t>ед.</t>
  </si>
  <si>
    <t>2.</t>
  </si>
  <si>
    <t>Задача 1: восстановление транспортно-эксплуатационных характеристик автомобильных дорог общего пользования местного значения</t>
  </si>
  <si>
    <t>Задача1: восстановление транспортно-эксплуатационных характеристик автомобильных дорог общего пользования местного значения</t>
  </si>
  <si>
    <t>Приобретение дорожной техники, необходимой для содержания автомобильных дорог общего пользования местного значения</t>
  </si>
  <si>
    <t>Приобретение комбинированной дорожной машины СДК - 65115К</t>
  </si>
  <si>
    <t>Дорожный фонд г. Ливны</t>
  </si>
  <si>
    <t>2.3.1.</t>
  </si>
  <si>
    <t>Кредиторская задолженность</t>
  </si>
  <si>
    <t>2.4.</t>
  </si>
  <si>
    <t>2026 год</t>
  </si>
  <si>
    <t>2027 год</t>
  </si>
  <si>
    <t>2028 год</t>
  </si>
  <si>
    <t>Приложение 4</t>
  </si>
  <si>
    <t>2020 год</t>
  </si>
  <si>
    <t>2021 год</t>
  </si>
  <si>
    <t>2022 год</t>
  </si>
  <si>
    <t>Приложение 3</t>
  </si>
  <si>
    <t>Приложение 5</t>
  </si>
  <si>
    <t>Цель: надлежащее содержание и ремонт автомобильных дорог общего пользования местного значения в целях доведения их транспортно-эксплуатационного состояния до нормативных требований</t>
  </si>
  <si>
    <t>к постановлению администрации г. Ливны</t>
  </si>
  <si>
    <t>от___________________ 2024г №__________</t>
  </si>
  <si>
    <t>1.2.1.</t>
  </si>
  <si>
    <t>Капитальный ремонт участка автомобильной дороги общего пользования местного значения города Ливны Орловской области ул.Щербакова (от ул.Титова до пер.Октябрьский)</t>
  </si>
  <si>
    <t xml:space="preserve">Капитальный ремонт участка автомобильной дороги общего пользования местного значения города Ливны Орловской области ул. Южная </t>
  </si>
  <si>
    <t>Капитальный ремонт участка автомобильной дороги общего пользования местного значения города Ливны Орловской области ул.Беляева (от ул. Курская до д.4 по ул. Беляева)</t>
  </si>
  <si>
    <t>Капитальный ремонт участка автомобильной дороги общего пользования местного значения города Ливны Орловской области ул.Беляева (от ул. Пухова до д.9 по ул. Беляева)</t>
  </si>
  <si>
    <t>Капитальный ремонт участка автомобильной дороги общего пользования местного значения города Ливны Орловской области ул. Октябрьская (от пересечения ул. Мира-ул. Гайдара до д.5б по ул. Октябрьской)</t>
  </si>
  <si>
    <t>Разработка проектно-сметной документации на капитальныйремонт моста, расположенного по адресу: Российская Федерация, Орловская область, городской округ Ливны, ул. Свердлова, соор.501</t>
  </si>
  <si>
    <t>Выполнение работ по объекту "Капитальный ремонт моста, расположенного по адресу: Российская Федерация, Орловская область, городской округ Ливны, ул. Свердлова, соор.501"</t>
  </si>
  <si>
    <t xml:space="preserve">Управление муниципального имущества администрации города Ливны, управление жилищно-коммунального хозяйства администрации города Ливны </t>
  </si>
  <si>
    <t>Приложение 9</t>
  </si>
  <si>
    <t>Капитальный ремонт участка автомобильной дороги общего пользования местного значения города Ливны Орловской области ул. Октябрьская (от д.5б по ул. Октябрьской до д. 1 по ул. Октябрьской)</t>
  </si>
  <si>
    <t>Капитальный ремонт участка автомобильной дороги общего пользования местного значения города Ливны Орловской области ул. Леонова</t>
  </si>
  <si>
    <t>Капитальный ремонт участка автомобильной дороги общего пользования местного значения города Ливны Орловской области ул. Геннадия Дорофеева</t>
  </si>
  <si>
    <t>2029 год</t>
  </si>
  <si>
    <t>Приложение 2</t>
  </si>
  <si>
    <t>1.3.</t>
  </si>
  <si>
    <t>м2</t>
  </si>
  <si>
    <t>Площадь устраненных деформаций покрытия</t>
  </si>
  <si>
    <t>от___________________ 2025г №__________</t>
  </si>
  <si>
    <t>Капитальный ремонт участка автомобильной дороги общего пользования местного значения города Ливны Орловской области ул. Сосновская (от ул. Зеленая до ул. Песочная)</t>
  </si>
  <si>
    <t>Приложение 7</t>
  </si>
  <si>
    <t>к муниципальной программе "Ремонт, строительство, реконструкция и содержание автомобильных дорог общего пользования местного значения города Ливны Орловской области</t>
  </si>
  <si>
    <t>Основное мероприятие 2 Содержание автомобильных дорог общего пользования местного значения  города</t>
  </si>
  <si>
    <t>-</t>
  </si>
  <si>
    <t>Капитальный ремонт участка автомобильной дороги  местного значения города Ливны Орловской области ул. Мира от ул. Денисова до ул. Губанова (замена линии электроосвещения)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</si>
</sst>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0"/>
    <numFmt numFmtId="166" formatCode="0.0000"/>
    <numFmt numFmtId="167" formatCode="0.000000"/>
    <numFmt numFmtId="168" formatCode="#,##0.00000"/>
  </numFmts>
  <fonts count="36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name val="Arial"/>
      <family val="2"/>
      <charset val="204"/>
    </font>
    <font>
      <sz val="11"/>
      <color indexed="62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color theme="3"/>
      <name val="Times New Roman"/>
      <family val="1"/>
      <charset val="204"/>
    </font>
    <font>
      <sz val="11"/>
      <color theme="3" tint="-0.249977111117893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4" tint="-0.499984740745262"/>
      <name val="Times New Roman"/>
      <family val="1"/>
      <charset val="204"/>
    </font>
    <font>
      <sz val="10"/>
      <color theme="4" tint="-0.499984740745262"/>
      <name val="Times New Roman"/>
      <family val="1"/>
      <charset val="204"/>
    </font>
    <font>
      <sz val="11"/>
      <color theme="4" tint="-0.49998474074526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4" tint="-0.249977111117893"/>
      <name val="Times New Roman"/>
      <family val="1"/>
      <charset val="204"/>
    </font>
    <font>
      <sz val="7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8" fillId="2" borderId="0" xfId="0" applyFont="1" applyFill="1"/>
    <xf numFmtId="0" fontId="11" fillId="2" borderId="0" xfId="0" applyFont="1" applyFill="1"/>
    <xf numFmtId="0" fontId="13" fillId="2" borderId="0" xfId="0" applyFont="1" applyFill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wrapText="1"/>
    </xf>
    <xf numFmtId="164" fontId="0" fillId="0" borderId="0" xfId="0" applyNumberFormat="1"/>
    <xf numFmtId="164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165" fontId="4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165" fontId="4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0" fontId="1" fillId="2" borderId="0" xfId="0" applyFont="1" applyFill="1" applyAlignment="1">
      <alignment vertical="top" wrapText="1"/>
    </xf>
    <xf numFmtId="0" fontId="15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9" fontId="7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9" fontId="1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17" fillId="3" borderId="1" xfId="0" applyFont="1" applyFill="1" applyBorder="1" applyAlignment="1">
      <alignment horizontal="center" vertical="top" wrapText="1"/>
    </xf>
    <xf numFmtId="166" fontId="0" fillId="0" borderId="0" xfId="0" applyNumberFormat="1"/>
    <xf numFmtId="0" fontId="0" fillId="3" borderId="1" xfId="0" applyFill="1" applyBorder="1"/>
    <xf numFmtId="0" fontId="2" fillId="0" borderId="1" xfId="0" applyFont="1" applyBorder="1"/>
    <xf numFmtId="0" fontId="2" fillId="3" borderId="1" xfId="0" applyFont="1" applyFill="1" applyBorder="1" applyAlignment="1">
      <alignment vertical="center" wrapText="1"/>
    </xf>
    <xf numFmtId="0" fontId="0" fillId="0" borderId="0" xfId="0" applyBorder="1"/>
    <xf numFmtId="165" fontId="0" fillId="0" borderId="0" xfId="0" applyNumberFormat="1" applyBorder="1"/>
    <xf numFmtId="167" fontId="0" fillId="0" borderId="0" xfId="0" applyNumberFormat="1"/>
    <xf numFmtId="0" fontId="20" fillId="0" borderId="1" xfId="0" applyFont="1" applyBorder="1"/>
    <xf numFmtId="0" fontId="4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top" wrapText="1"/>
    </xf>
    <xf numFmtId="16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2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8" fontId="4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164" fontId="22" fillId="3" borderId="1" xfId="0" applyNumberFormat="1" applyFont="1" applyFill="1" applyBorder="1" applyAlignment="1">
      <alignment horizontal="right" vertical="center" wrapText="1"/>
    </xf>
    <xf numFmtId="165" fontId="22" fillId="3" borderId="1" xfId="0" applyNumberFormat="1" applyFont="1" applyFill="1" applyBorder="1" applyAlignment="1">
      <alignment horizontal="right" vertical="center" wrapText="1"/>
    </xf>
    <xf numFmtId="165" fontId="23" fillId="3" borderId="1" xfId="0" applyNumberFormat="1" applyFont="1" applyFill="1" applyBorder="1" applyAlignment="1">
      <alignment horizontal="right" vertical="center" wrapText="1"/>
    </xf>
    <xf numFmtId="165" fontId="24" fillId="3" borderId="1" xfId="0" applyNumberFormat="1" applyFont="1" applyFill="1" applyBorder="1" applyAlignment="1">
      <alignment horizontal="right" vertical="center" wrapText="1"/>
    </xf>
    <xf numFmtId="165" fontId="27" fillId="0" borderId="1" xfId="0" applyNumberFormat="1" applyFont="1" applyBorder="1" applyAlignment="1">
      <alignment horizontal="right"/>
    </xf>
    <xf numFmtId="165" fontId="28" fillId="3" borderId="1" xfId="0" applyNumberFormat="1" applyFont="1" applyFill="1" applyBorder="1" applyAlignment="1">
      <alignment horizontal="right" vertical="center" wrapText="1"/>
    </xf>
    <xf numFmtId="165" fontId="21" fillId="3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0" fillId="3" borderId="1" xfId="0" applyFont="1" applyFill="1" applyBorder="1" applyAlignment="1">
      <alignment wrapText="1"/>
    </xf>
    <xf numFmtId="0" fontId="31" fillId="3" borderId="1" xfId="0" applyFont="1" applyFill="1" applyBorder="1"/>
    <xf numFmtId="0" fontId="19" fillId="3" borderId="1" xfId="0" applyFont="1" applyFill="1" applyBorder="1" applyAlignment="1">
      <alignment wrapText="1"/>
    </xf>
    <xf numFmtId="0" fontId="33" fillId="3" borderId="1" xfId="0" applyFont="1" applyFill="1" applyBorder="1"/>
    <xf numFmtId="165" fontId="26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25" fillId="3" borderId="1" xfId="0" applyNumberFormat="1" applyFont="1" applyFill="1" applyBorder="1" applyAlignment="1">
      <alignment horizontal="right" vertical="center" wrapText="1"/>
    </xf>
    <xf numFmtId="165" fontId="27" fillId="3" borderId="1" xfId="0" applyNumberFormat="1" applyFont="1" applyFill="1" applyBorder="1" applyAlignment="1">
      <alignment horizontal="right" vertical="center" wrapText="1"/>
    </xf>
    <xf numFmtId="165" fontId="25" fillId="3" borderId="1" xfId="0" applyNumberFormat="1" applyFont="1" applyFill="1" applyBorder="1"/>
    <xf numFmtId="165" fontId="32" fillId="3" borderId="1" xfId="0" applyNumberFormat="1" applyFont="1" applyFill="1" applyBorder="1"/>
    <xf numFmtId="167" fontId="4" fillId="3" borderId="1" xfId="0" applyNumberFormat="1" applyFont="1" applyFill="1" applyBorder="1"/>
    <xf numFmtId="165" fontId="29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/>
    <xf numFmtId="165" fontId="27" fillId="3" borderId="1" xfId="0" applyNumberFormat="1" applyFont="1" applyFill="1" applyBorder="1"/>
    <xf numFmtId="165" fontId="0" fillId="2" borderId="0" xfId="0" applyNumberFormat="1" applyFill="1"/>
    <xf numFmtId="16" fontId="1" fillId="3" borderId="1" xfId="0" applyNumberFormat="1" applyFont="1" applyFill="1" applyBorder="1" applyAlignment="1">
      <alignment horizontal="center"/>
    </xf>
    <xf numFmtId="167" fontId="25" fillId="3" borderId="1" xfId="0" applyNumberFormat="1" applyFont="1" applyFill="1" applyBorder="1"/>
    <xf numFmtId="167" fontId="34" fillId="3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65" fontId="28" fillId="3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vertical="top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35" fillId="0" borderId="0" xfId="0" applyNumberFormat="1" applyFont="1"/>
    <xf numFmtId="0" fontId="4" fillId="3" borderId="1" xfId="0" applyFont="1" applyFill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165" fontId="18" fillId="0" borderId="0" xfId="0" applyNumberFormat="1" applyFont="1"/>
    <xf numFmtId="0" fontId="2" fillId="3" borderId="1" xfId="0" applyFont="1" applyFill="1" applyBorder="1" applyAlignment="1">
      <alignment horizontal="lef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top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0" fillId="2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4" fillId="3" borderId="6" xfId="0" applyNumberFormat="1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18" fillId="3" borderId="3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165" fontId="4" fillId="3" borderId="4" xfId="0" applyNumberFormat="1" applyFont="1" applyFill="1" applyBorder="1" applyAlignment="1">
      <alignment horizontal="center" vertical="center" wrapText="1"/>
    </xf>
    <xf numFmtId="165" fontId="4" fillId="3" borderId="7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top" wrapText="1"/>
    </xf>
    <xf numFmtId="0" fontId="14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6" fontId="4" fillId="3" borderId="3" xfId="0" applyNumberFormat="1" applyFont="1" applyFill="1" applyBorder="1" applyAlignment="1">
      <alignment horizontal="right" vertical="center" wrapText="1"/>
    </xf>
    <xf numFmtId="166" fontId="4" fillId="3" borderId="6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opLeftCell="A28" zoomScale="72" zoomScaleNormal="72" workbookViewId="0">
      <selection activeCell="G40" sqref="G40"/>
    </sheetView>
  </sheetViews>
  <sheetFormatPr defaultRowHeight="12.75"/>
  <cols>
    <col min="1" max="1" width="5.140625" customWidth="1"/>
    <col min="2" max="2" width="23.85546875" customWidth="1"/>
    <col min="3" max="3" width="10.140625" customWidth="1"/>
    <col min="4" max="4" width="10.42578125" customWidth="1"/>
    <col min="5" max="5" width="13.42578125" customWidth="1"/>
    <col min="6" max="6" width="11.5703125" customWidth="1"/>
    <col min="7" max="7" width="13.85546875" customWidth="1"/>
    <col min="8" max="8" width="12.7109375" bestFit="1" customWidth="1"/>
    <col min="9" max="9" width="13.85546875" bestFit="1" customWidth="1"/>
  </cols>
  <sheetData>
    <row r="1" spans="1:12" ht="17.25" customHeight="1">
      <c r="E1" s="18"/>
      <c r="F1" s="18"/>
      <c r="G1" s="18"/>
    </row>
    <row r="2" spans="1:12">
      <c r="D2" s="131" t="s">
        <v>85</v>
      </c>
      <c r="E2" s="131"/>
      <c r="F2" s="131"/>
      <c r="G2" s="131"/>
    </row>
    <row r="3" spans="1:12">
      <c r="D3" s="131" t="s">
        <v>88</v>
      </c>
      <c r="E3" s="131"/>
      <c r="F3" s="131"/>
      <c r="G3" s="131"/>
    </row>
    <row r="4" spans="1:12">
      <c r="D4" s="131" t="s">
        <v>108</v>
      </c>
      <c r="E4" s="131"/>
      <c r="F4" s="131"/>
      <c r="G4" s="131"/>
    </row>
    <row r="5" spans="1:12">
      <c r="E5" s="18"/>
      <c r="F5" s="18"/>
      <c r="G5" s="18"/>
    </row>
    <row r="6" spans="1:12" ht="15.75">
      <c r="B6" s="18"/>
      <c r="C6" s="18"/>
      <c r="D6" s="134" t="s">
        <v>104</v>
      </c>
      <c r="E6" s="134"/>
      <c r="F6" s="134"/>
      <c r="G6" s="60"/>
      <c r="H6" s="41"/>
      <c r="I6" s="41"/>
      <c r="J6" s="41"/>
      <c r="K6" s="41"/>
      <c r="L6" s="41"/>
    </row>
    <row r="7" spans="1:12" ht="15.75" hidden="1" customHeight="1">
      <c r="B7" s="18"/>
      <c r="C7" s="18"/>
      <c r="D7" s="60"/>
      <c r="E7" s="60" t="s">
        <v>28</v>
      </c>
      <c r="F7" s="60"/>
      <c r="G7" s="60"/>
      <c r="H7" s="41"/>
      <c r="I7" s="41"/>
      <c r="J7" s="41"/>
      <c r="K7" s="41"/>
      <c r="L7" s="41"/>
    </row>
    <row r="8" spans="1:12" ht="15.75" hidden="1" customHeight="1">
      <c r="B8" s="18"/>
      <c r="C8" s="18"/>
      <c r="D8" s="60" t="s">
        <v>13</v>
      </c>
      <c r="E8" s="60"/>
      <c r="F8" s="60"/>
      <c r="G8" s="60"/>
      <c r="H8" s="41"/>
      <c r="I8" s="41"/>
      <c r="J8" s="41"/>
      <c r="K8" s="41"/>
      <c r="L8" s="41"/>
    </row>
    <row r="9" spans="1:12" ht="12" hidden="1" customHeight="1">
      <c r="B9" s="18"/>
      <c r="C9" s="18"/>
      <c r="D9" s="60" t="s">
        <v>12</v>
      </c>
      <c r="E9" s="60"/>
      <c r="F9" s="60"/>
      <c r="G9" s="60"/>
      <c r="H9" s="41"/>
      <c r="I9" s="41"/>
      <c r="J9" s="41"/>
      <c r="K9" s="41"/>
      <c r="L9" s="41"/>
    </row>
    <row r="10" spans="1:12" ht="15.75">
      <c r="D10" s="135" t="s">
        <v>6</v>
      </c>
      <c r="E10" s="135"/>
      <c r="F10" s="135"/>
      <c r="G10" s="135"/>
      <c r="H10" s="41"/>
      <c r="I10" s="41"/>
      <c r="J10" s="41"/>
      <c r="K10" s="41"/>
      <c r="L10" s="41"/>
    </row>
    <row r="11" spans="1:12" ht="15.75">
      <c r="D11" s="134" t="s">
        <v>7</v>
      </c>
      <c r="E11" s="134"/>
      <c r="F11" s="134"/>
      <c r="G11" s="134"/>
      <c r="H11" s="41"/>
      <c r="I11" s="41"/>
      <c r="J11" s="41"/>
      <c r="K11" s="41"/>
      <c r="L11" s="41"/>
    </row>
    <row r="12" spans="1:12" ht="15.75">
      <c r="D12" s="134" t="s">
        <v>54</v>
      </c>
      <c r="E12" s="134"/>
      <c r="F12" s="134"/>
      <c r="G12" s="134"/>
      <c r="H12" s="41"/>
      <c r="I12" s="41"/>
      <c r="J12" s="41"/>
      <c r="K12" s="41"/>
      <c r="L12" s="41"/>
    </row>
    <row r="13" spans="1:12" ht="30.75" customHeight="1">
      <c r="D13" s="136" t="s">
        <v>64</v>
      </c>
      <c r="E13" s="136"/>
      <c r="F13" s="136"/>
      <c r="G13" s="136"/>
      <c r="H13" s="41"/>
      <c r="I13" s="41"/>
      <c r="J13" s="41"/>
      <c r="K13" s="41"/>
      <c r="L13" s="41"/>
    </row>
    <row r="14" spans="1:12">
      <c r="D14" s="131"/>
      <c r="E14" s="131"/>
      <c r="F14" s="131"/>
      <c r="G14" s="131"/>
      <c r="H14" s="41"/>
      <c r="I14" s="41"/>
      <c r="J14" s="41"/>
      <c r="K14" s="41"/>
      <c r="L14" s="41"/>
    </row>
    <row r="15" spans="1:12" ht="15.75">
      <c r="A15" s="132" t="s">
        <v>1</v>
      </c>
      <c r="B15" s="132"/>
      <c r="C15" s="132"/>
      <c r="D15" s="132"/>
      <c r="E15" s="132"/>
      <c r="F15" s="132"/>
      <c r="G15" s="132"/>
      <c r="H15" s="41"/>
      <c r="I15" s="41"/>
      <c r="J15" s="41"/>
      <c r="K15" s="41"/>
      <c r="L15" s="41"/>
    </row>
    <row r="16" spans="1:12" ht="15.75">
      <c r="A16" s="132" t="s">
        <v>62</v>
      </c>
      <c r="B16" s="132"/>
      <c r="C16" s="132"/>
      <c r="D16" s="132"/>
      <c r="E16" s="132"/>
      <c r="F16" s="132"/>
      <c r="G16" s="132"/>
      <c r="H16" s="41"/>
      <c r="I16" s="41"/>
      <c r="J16" s="41"/>
      <c r="K16" s="41"/>
      <c r="L16" s="41"/>
    </row>
    <row r="17" spans="1:12">
      <c r="H17" s="41"/>
      <c r="I17" s="41"/>
      <c r="J17" s="41"/>
      <c r="K17" s="41"/>
      <c r="L17" s="41"/>
    </row>
    <row r="18" spans="1:12">
      <c r="A18" s="133" t="s">
        <v>0</v>
      </c>
      <c r="B18" s="137" t="s">
        <v>2</v>
      </c>
      <c r="C18" s="73"/>
      <c r="D18" s="137" t="s">
        <v>9</v>
      </c>
      <c r="E18" s="137" t="s">
        <v>3</v>
      </c>
      <c r="F18" s="137"/>
      <c r="G18" s="137" t="s">
        <v>8</v>
      </c>
      <c r="H18" s="41"/>
      <c r="I18" s="41"/>
      <c r="J18" s="41"/>
      <c r="K18" s="41"/>
      <c r="L18" s="41"/>
    </row>
    <row r="19" spans="1:12" ht="63.75">
      <c r="A19" s="133"/>
      <c r="B19" s="137"/>
      <c r="C19" s="73" t="s">
        <v>11</v>
      </c>
      <c r="D19" s="137"/>
      <c r="E19" s="73" t="s">
        <v>4</v>
      </c>
      <c r="F19" s="73" t="s">
        <v>5</v>
      </c>
      <c r="G19" s="137"/>
      <c r="H19" s="41"/>
      <c r="I19" s="41"/>
      <c r="J19" s="41"/>
      <c r="K19" s="41"/>
      <c r="L19" s="41"/>
    </row>
    <row r="20" spans="1:12">
      <c r="A20" s="74">
        <v>1</v>
      </c>
      <c r="B20" s="73">
        <v>2</v>
      </c>
      <c r="C20" s="73">
        <v>3</v>
      </c>
      <c r="D20" s="73">
        <v>4</v>
      </c>
      <c r="E20" s="73">
        <v>5</v>
      </c>
      <c r="F20" s="48">
        <v>6</v>
      </c>
      <c r="G20" s="73">
        <v>7</v>
      </c>
      <c r="H20" s="41"/>
      <c r="I20" s="41"/>
      <c r="J20" s="41"/>
      <c r="K20" s="41"/>
      <c r="L20" s="41"/>
    </row>
    <row r="21" spans="1:12" ht="176.25" customHeight="1">
      <c r="A21" s="128">
        <v>1</v>
      </c>
      <c r="B21" s="15" t="s">
        <v>93</v>
      </c>
      <c r="C21" s="3">
        <v>145</v>
      </c>
      <c r="D21" s="3">
        <v>1287</v>
      </c>
      <c r="E21" s="3">
        <f t="shared" ref="E21:E27" si="0">G21-F21</f>
        <v>4029.0592100000003</v>
      </c>
      <c r="F21" s="3">
        <v>40.697569999999999</v>
      </c>
      <c r="G21" s="3">
        <v>4069.7567800000002</v>
      </c>
      <c r="H21" s="41"/>
      <c r="I21" s="41"/>
      <c r="J21" s="41"/>
      <c r="K21" s="41"/>
      <c r="L21" s="41"/>
    </row>
    <row r="22" spans="1:12" ht="176.25" customHeight="1">
      <c r="A22" s="128">
        <v>2</v>
      </c>
      <c r="B22" s="15" t="s">
        <v>94</v>
      </c>
      <c r="C22" s="3">
        <v>120</v>
      </c>
      <c r="D22" s="3">
        <v>944</v>
      </c>
      <c r="E22" s="3">
        <f t="shared" si="0"/>
        <v>2958.2699200000002</v>
      </c>
      <c r="F22" s="3">
        <v>29.881519999999998</v>
      </c>
      <c r="G22" s="3">
        <v>2988.1514400000001</v>
      </c>
      <c r="H22" s="41"/>
      <c r="I22" s="41"/>
      <c r="J22" s="41"/>
      <c r="K22" s="41"/>
      <c r="L22" s="41"/>
    </row>
    <row r="23" spans="1:12" ht="177.75" customHeight="1">
      <c r="A23" s="6">
        <v>3</v>
      </c>
      <c r="B23" s="15" t="s">
        <v>91</v>
      </c>
      <c r="C23" s="81">
        <v>593</v>
      </c>
      <c r="D23" s="6">
        <v>5251</v>
      </c>
      <c r="E23" s="19">
        <f t="shared" si="0"/>
        <v>7025.8872000000001</v>
      </c>
      <c r="F23" s="19">
        <v>70.968559999999997</v>
      </c>
      <c r="G23" s="19">
        <v>7096.8557600000004</v>
      </c>
      <c r="H23" s="41"/>
      <c r="I23" s="41"/>
      <c r="J23" s="41"/>
      <c r="K23" s="41"/>
      <c r="L23" s="41"/>
    </row>
    <row r="24" spans="1:12" ht="126">
      <c r="A24" s="6">
        <v>4</v>
      </c>
      <c r="B24" s="40" t="s">
        <v>92</v>
      </c>
      <c r="C24" s="6">
        <v>249</v>
      </c>
      <c r="D24" s="108">
        <v>1813</v>
      </c>
      <c r="E24" s="109">
        <f t="shared" si="0"/>
        <v>4741.3966900000005</v>
      </c>
      <c r="F24" s="19">
        <v>47.892899999999997</v>
      </c>
      <c r="G24" s="19">
        <v>4789.2895900000003</v>
      </c>
      <c r="H24" s="41"/>
      <c r="I24" s="41"/>
      <c r="J24" s="41"/>
      <c r="K24" s="41"/>
      <c r="L24" s="41"/>
    </row>
    <row r="25" spans="1:12" ht="173.25">
      <c r="A25" s="128">
        <v>5</v>
      </c>
      <c r="B25" s="40" t="s">
        <v>100</v>
      </c>
      <c r="C25" s="81">
        <v>430</v>
      </c>
      <c r="D25" s="6">
        <v>4195</v>
      </c>
      <c r="E25" s="109">
        <f t="shared" si="0"/>
        <v>7474.3463499999998</v>
      </c>
      <c r="F25" s="19">
        <v>75.498450000000005</v>
      </c>
      <c r="G25" s="120">
        <v>7549.8447999999999</v>
      </c>
      <c r="H25" s="41"/>
      <c r="I25" s="41"/>
      <c r="J25" s="41"/>
      <c r="K25" s="41"/>
      <c r="L25" s="41"/>
    </row>
    <row r="26" spans="1:12" ht="173.25">
      <c r="A26" s="128">
        <v>6</v>
      </c>
      <c r="B26" s="40" t="s">
        <v>95</v>
      </c>
      <c r="C26" s="81">
        <v>350</v>
      </c>
      <c r="D26" s="6">
        <v>4069.2</v>
      </c>
      <c r="E26" s="109">
        <f t="shared" si="0"/>
        <v>6688.3815300000006</v>
      </c>
      <c r="F26" s="19">
        <v>67.55941</v>
      </c>
      <c r="G26" s="109">
        <v>6755.9409400000004</v>
      </c>
      <c r="H26" s="41"/>
      <c r="I26" s="42"/>
      <c r="J26" s="41"/>
      <c r="K26" s="41"/>
      <c r="L26" s="41"/>
    </row>
    <row r="27" spans="1:12" ht="174" customHeight="1">
      <c r="A27" s="6">
        <v>7</v>
      </c>
      <c r="B27" s="15" t="s">
        <v>109</v>
      </c>
      <c r="C27" s="5">
        <v>280</v>
      </c>
      <c r="D27" s="6">
        <v>1310</v>
      </c>
      <c r="E27" s="22">
        <f t="shared" si="0"/>
        <v>3276.6823799999997</v>
      </c>
      <c r="F27" s="22">
        <v>33.097810000000003</v>
      </c>
      <c r="G27" s="64">
        <v>3309.7801899999999</v>
      </c>
      <c r="H27" s="41"/>
      <c r="I27" s="42"/>
      <c r="J27" s="41"/>
      <c r="K27" s="41"/>
      <c r="L27" s="41"/>
    </row>
    <row r="28" spans="1:12" ht="126">
      <c r="A28" s="6">
        <v>8</v>
      </c>
      <c r="B28" s="15" t="s">
        <v>102</v>
      </c>
      <c r="C28" s="81">
        <v>618</v>
      </c>
      <c r="D28" s="6">
        <v>2462.1799999999998</v>
      </c>
      <c r="E28" s="19">
        <v>7325.48279</v>
      </c>
      <c r="F28" s="64">
        <f>G28-E28</f>
        <v>256.55645999999979</v>
      </c>
      <c r="G28" s="129">
        <v>7582.0392499999998</v>
      </c>
      <c r="H28" s="41"/>
      <c r="I28" s="42"/>
      <c r="J28" s="41"/>
      <c r="K28" s="41"/>
      <c r="L28" s="41"/>
    </row>
    <row r="29" spans="1:12" ht="132" customHeight="1">
      <c r="A29" s="128">
        <v>9</v>
      </c>
      <c r="B29" s="121" t="s">
        <v>101</v>
      </c>
      <c r="C29" s="3">
        <v>508</v>
      </c>
      <c r="D29" s="3">
        <v>2234.4</v>
      </c>
      <c r="E29" s="22">
        <f>G29-F29</f>
        <v>5087.3152700000001</v>
      </c>
      <c r="F29" s="22">
        <v>51.387030000000003</v>
      </c>
      <c r="G29" s="20">
        <v>5138.7022999999999</v>
      </c>
      <c r="H29" s="41"/>
      <c r="I29" s="42"/>
      <c r="J29" s="41"/>
      <c r="K29" s="41"/>
      <c r="L29" s="41"/>
    </row>
    <row r="30" spans="1:12" ht="157.5">
      <c r="A30" s="128">
        <v>10</v>
      </c>
      <c r="B30" s="15" t="s">
        <v>114</v>
      </c>
      <c r="C30" s="81">
        <v>425</v>
      </c>
      <c r="D30" s="6"/>
      <c r="E30" s="19">
        <f>G30-F30</f>
        <v>1393.17866</v>
      </c>
      <c r="F30" s="19">
        <v>14.072520000000001</v>
      </c>
      <c r="G30" s="19">
        <v>1407.25118</v>
      </c>
      <c r="H30" s="41"/>
      <c r="I30" s="42"/>
      <c r="J30" s="41"/>
      <c r="K30" s="41"/>
      <c r="L30" s="41"/>
    </row>
    <row r="31" spans="1:12" ht="15.75">
      <c r="A31" s="44"/>
      <c r="B31" s="39" t="s">
        <v>10</v>
      </c>
      <c r="C31" s="45">
        <f>SUM(C21:C30)</f>
        <v>3718</v>
      </c>
      <c r="D31" s="45">
        <f>SUM(D21:D30)</f>
        <v>23565.780000000002</v>
      </c>
      <c r="E31" s="65">
        <f>SUM(E21:E30)</f>
        <v>50000</v>
      </c>
      <c r="F31" s="65">
        <f>SUM(F21:F30)</f>
        <v>687.61222999999973</v>
      </c>
      <c r="G31" s="65">
        <f>E31+F31</f>
        <v>50687.612229999999</v>
      </c>
      <c r="H31" s="41"/>
      <c r="I31" s="42"/>
      <c r="J31" s="41"/>
      <c r="K31" s="41"/>
      <c r="L31" s="41"/>
    </row>
    <row r="32" spans="1:12">
      <c r="A32" s="41"/>
      <c r="B32" s="41"/>
      <c r="C32" s="41"/>
      <c r="D32" s="41"/>
      <c r="E32" s="42"/>
      <c r="F32" s="41"/>
      <c r="G32" s="41"/>
      <c r="H32" s="41"/>
      <c r="I32" s="41"/>
      <c r="J32" s="41"/>
      <c r="K32" s="41"/>
      <c r="L32" s="41"/>
    </row>
    <row r="33" spans="1:12">
      <c r="A33" s="41"/>
      <c r="B33" s="41"/>
      <c r="C33" s="41"/>
      <c r="D33" s="41"/>
      <c r="E33" s="42"/>
      <c r="F33" s="41"/>
      <c r="G33" s="42"/>
      <c r="H33" s="42"/>
      <c r="I33" s="41"/>
      <c r="J33" s="41"/>
      <c r="K33" s="41"/>
      <c r="L33" s="41"/>
    </row>
    <row r="34" spans="1:12">
      <c r="E34" s="21"/>
      <c r="G34" s="110"/>
      <c r="I34" s="21"/>
    </row>
    <row r="35" spans="1:12">
      <c r="E35" s="21"/>
    </row>
    <row r="36" spans="1:12">
      <c r="E36" s="21"/>
      <c r="F36" s="107"/>
    </row>
    <row r="37" spans="1:12">
      <c r="E37" s="21"/>
    </row>
    <row r="38" spans="1:12">
      <c r="E38" s="21"/>
    </row>
  </sheetData>
  <mergeCells count="16">
    <mergeCell ref="A18:A19"/>
    <mergeCell ref="B18:B19"/>
    <mergeCell ref="D18:D19"/>
    <mergeCell ref="E18:F18"/>
    <mergeCell ref="G18:G19"/>
    <mergeCell ref="D4:G4"/>
    <mergeCell ref="D3:G3"/>
    <mergeCell ref="D2:G2"/>
    <mergeCell ref="A15:G15"/>
    <mergeCell ref="A16:G16"/>
    <mergeCell ref="D6:F6"/>
    <mergeCell ref="D14:G14"/>
    <mergeCell ref="D10:G10"/>
    <mergeCell ref="D11:G11"/>
    <mergeCell ref="D12:G12"/>
    <mergeCell ref="D13:G13"/>
  </mergeCells>
  <pageMargins left="1.1023622047244095" right="0.70866141732283472" top="0.78740157480314965" bottom="0.78740157480314965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29"/>
  <sheetViews>
    <sheetView topLeftCell="A16" workbookViewId="0">
      <selection activeCell="K6" sqref="K6:N6"/>
    </sheetView>
  </sheetViews>
  <sheetFormatPr defaultRowHeight="12.75"/>
  <cols>
    <col min="1" max="1" width="7" customWidth="1"/>
    <col min="2" max="2" width="39.5703125" customWidth="1"/>
    <col min="3" max="3" width="27" customWidth="1"/>
    <col min="4" max="4" width="11.85546875" customWidth="1"/>
    <col min="5" max="5" width="11.140625" customWidth="1"/>
    <col min="6" max="8" width="11.140625" hidden="1" customWidth="1"/>
    <col min="9" max="9" width="10.140625" customWidth="1"/>
    <col min="10" max="10" width="9.5703125" customWidth="1"/>
    <col min="11" max="12" width="9.140625" customWidth="1"/>
    <col min="13" max="14" width="9.28515625" customWidth="1"/>
    <col min="15" max="15" width="9.7109375" customWidth="1"/>
    <col min="16" max="16" width="16.7109375" customWidth="1"/>
    <col min="17" max="17" width="10.5703125" bestFit="1" customWidth="1"/>
  </cols>
  <sheetData>
    <row r="2" spans="1:15" ht="15.75" hidden="1">
      <c r="K2" s="134" t="s">
        <v>66</v>
      </c>
      <c r="L2" s="134"/>
      <c r="M2" s="134"/>
      <c r="N2" s="134"/>
      <c r="O2" s="134"/>
    </row>
    <row r="3" spans="1:15" ht="15.75" hidden="1">
      <c r="K3" s="134" t="s">
        <v>88</v>
      </c>
      <c r="L3" s="134"/>
      <c r="M3" s="134"/>
      <c r="N3" s="134"/>
      <c r="O3" s="134"/>
    </row>
    <row r="4" spans="1:15" ht="15.75">
      <c r="K4" s="131" t="s">
        <v>81</v>
      </c>
      <c r="L4" s="131"/>
      <c r="M4" s="131"/>
      <c r="N4" s="131"/>
      <c r="O4" s="124"/>
    </row>
    <row r="5" spans="1:15" ht="15.75">
      <c r="K5" s="131" t="s">
        <v>88</v>
      </c>
      <c r="L5" s="131"/>
      <c r="M5" s="131"/>
      <c r="N5" s="131"/>
      <c r="O5" s="124"/>
    </row>
    <row r="6" spans="1:15" ht="15.75">
      <c r="K6" s="131" t="s">
        <v>108</v>
      </c>
      <c r="L6" s="131"/>
      <c r="M6" s="131"/>
      <c r="N6" s="131"/>
      <c r="O6" s="124"/>
    </row>
    <row r="7" spans="1:15" ht="15.75">
      <c r="K7" s="124"/>
      <c r="L7" s="124"/>
      <c r="M7" s="124"/>
      <c r="N7" s="124"/>
      <c r="O7" s="124"/>
    </row>
    <row r="8" spans="1:15" ht="15.75" hidden="1">
      <c r="K8" s="134" t="s">
        <v>89</v>
      </c>
      <c r="L8" s="134"/>
      <c r="M8" s="134"/>
      <c r="N8" s="134"/>
      <c r="O8" s="134"/>
    </row>
    <row r="9" spans="1:15" ht="15" customHeight="1">
      <c r="A9" s="2"/>
      <c r="B9" s="1"/>
      <c r="C9" s="1"/>
      <c r="D9" s="1"/>
      <c r="E9" s="1"/>
      <c r="F9" s="1"/>
      <c r="G9" s="1"/>
      <c r="H9" s="1"/>
      <c r="I9" s="23"/>
      <c r="J9" s="23"/>
      <c r="K9" s="139" t="s">
        <v>110</v>
      </c>
      <c r="L9" s="139"/>
      <c r="M9" s="139"/>
      <c r="N9" s="139"/>
      <c r="O9" s="60"/>
    </row>
    <row r="10" spans="1:15" ht="75.75" customHeight="1">
      <c r="A10" s="2"/>
      <c r="B10" s="1"/>
      <c r="C10" s="1"/>
      <c r="D10" s="1"/>
      <c r="E10" s="1"/>
      <c r="F10" s="1"/>
      <c r="G10" s="1"/>
      <c r="H10" s="1"/>
      <c r="I10" s="24"/>
      <c r="J10" s="24"/>
      <c r="K10" s="152" t="s">
        <v>111</v>
      </c>
      <c r="L10" s="152"/>
      <c r="M10" s="152"/>
      <c r="N10" s="152"/>
      <c r="O10" s="152"/>
    </row>
    <row r="11" spans="1:15" ht="24" customHeight="1">
      <c r="A11" s="2"/>
      <c r="B11" s="1"/>
      <c r="C11" s="1"/>
      <c r="D11" s="1"/>
      <c r="E11" s="1"/>
      <c r="F11" s="1"/>
      <c r="G11" s="1"/>
      <c r="H11" s="1"/>
      <c r="I11" s="24"/>
      <c r="J11" s="24"/>
      <c r="K11" s="61"/>
      <c r="L11" s="61"/>
      <c r="M11" s="61"/>
      <c r="N11" s="61"/>
      <c r="O11" s="61"/>
    </row>
    <row r="12" spans="1:15" ht="15.75">
      <c r="A12" s="140" t="s">
        <v>35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</row>
    <row r="13" spans="1:15" ht="6.75" customHeight="1">
      <c r="A13" s="2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.75" customHeight="1">
      <c r="A14" s="142" t="s">
        <v>0</v>
      </c>
      <c r="B14" s="142" t="s">
        <v>36</v>
      </c>
      <c r="C14" s="142" t="s">
        <v>37</v>
      </c>
      <c r="D14" s="153" t="s">
        <v>38</v>
      </c>
      <c r="E14" s="142" t="s">
        <v>39</v>
      </c>
      <c r="F14" s="142"/>
      <c r="G14" s="142"/>
      <c r="H14" s="142"/>
      <c r="I14" s="142"/>
      <c r="J14" s="142"/>
      <c r="K14" s="142"/>
      <c r="L14" s="142"/>
      <c r="M14" s="142"/>
      <c r="N14" s="142"/>
      <c r="O14" s="142"/>
    </row>
    <row r="15" spans="1:15" ht="31.5">
      <c r="A15" s="142"/>
      <c r="B15" s="142"/>
      <c r="C15" s="142"/>
      <c r="D15" s="154"/>
      <c r="E15" s="47" t="s">
        <v>40</v>
      </c>
      <c r="F15" s="95" t="s">
        <v>82</v>
      </c>
      <c r="G15" s="95" t="s">
        <v>83</v>
      </c>
      <c r="H15" s="95" t="s">
        <v>84</v>
      </c>
      <c r="I15" s="94" t="s">
        <v>33</v>
      </c>
      <c r="J15" s="94" t="s">
        <v>34</v>
      </c>
      <c r="K15" s="94" t="s">
        <v>78</v>
      </c>
      <c r="L15" s="94" t="s">
        <v>79</v>
      </c>
      <c r="M15" s="94" t="s">
        <v>80</v>
      </c>
      <c r="N15" s="114" t="s">
        <v>103</v>
      </c>
      <c r="O15" s="58" t="s">
        <v>63</v>
      </c>
    </row>
    <row r="16" spans="1:15">
      <c r="A16" s="27">
        <v>1</v>
      </c>
      <c r="B16" s="27">
        <v>2</v>
      </c>
      <c r="C16" s="27">
        <v>3</v>
      </c>
      <c r="D16" s="27">
        <v>4</v>
      </c>
      <c r="E16" s="27">
        <v>5</v>
      </c>
      <c r="F16" s="27"/>
      <c r="G16" s="27"/>
      <c r="H16" s="27"/>
      <c r="I16" s="27">
        <v>6</v>
      </c>
      <c r="J16" s="27">
        <v>7</v>
      </c>
      <c r="K16" s="27">
        <v>8</v>
      </c>
      <c r="L16" s="27">
        <v>9</v>
      </c>
      <c r="M16" s="27">
        <v>10</v>
      </c>
      <c r="N16" s="56">
        <v>11</v>
      </c>
      <c r="O16" s="57">
        <v>12</v>
      </c>
    </row>
    <row r="17" spans="1:15" s="9" customFormat="1" ht="110.25">
      <c r="A17" s="53"/>
      <c r="B17" s="28" t="s">
        <v>87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38"/>
    </row>
    <row r="18" spans="1:15" ht="78.75">
      <c r="A18" s="46"/>
      <c r="B18" s="28" t="s">
        <v>70</v>
      </c>
      <c r="C18" s="40"/>
      <c r="D18" s="46"/>
      <c r="E18" s="29"/>
      <c r="F18" s="29"/>
      <c r="G18" s="29"/>
      <c r="H18" s="29"/>
      <c r="I18" s="53"/>
      <c r="J18" s="53"/>
      <c r="K18" s="53"/>
      <c r="L18" s="53"/>
      <c r="M18" s="53"/>
      <c r="N18" s="53"/>
      <c r="O18" s="55"/>
    </row>
    <row r="19" spans="1:15" ht="25.5" customHeight="1">
      <c r="A19" s="126" t="s">
        <v>45</v>
      </c>
      <c r="B19" s="143" t="s">
        <v>41</v>
      </c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5"/>
    </row>
    <row r="20" spans="1:15" ht="47.25">
      <c r="A20" s="127" t="s">
        <v>15</v>
      </c>
      <c r="B20" s="30" t="s">
        <v>24</v>
      </c>
      <c r="C20" s="40" t="s">
        <v>59</v>
      </c>
      <c r="D20" s="54" t="s">
        <v>61</v>
      </c>
      <c r="E20" s="96">
        <v>5700</v>
      </c>
      <c r="F20" s="17">
        <v>12095.163</v>
      </c>
      <c r="G20" s="81">
        <v>8360.2999999999993</v>
      </c>
      <c r="H20" s="81">
        <v>9873</v>
      </c>
      <c r="I20" s="96">
        <v>4762</v>
      </c>
      <c r="J20" s="81">
        <v>3718</v>
      </c>
      <c r="K20" s="81">
        <v>4966</v>
      </c>
      <c r="L20" s="81">
        <v>4003</v>
      </c>
      <c r="M20" s="81">
        <v>3278</v>
      </c>
      <c r="N20" s="81">
        <v>4627</v>
      </c>
      <c r="O20" s="8">
        <f>N20+M20+L20+K20+J20+I20</f>
        <v>25354</v>
      </c>
    </row>
    <row r="21" spans="1:15" ht="47.25">
      <c r="A21" s="51"/>
      <c r="B21" s="35" t="s">
        <v>58</v>
      </c>
      <c r="C21" s="30"/>
      <c r="D21" s="46"/>
      <c r="E21" s="53"/>
      <c r="F21" s="80"/>
      <c r="G21" s="80"/>
      <c r="H21" s="80"/>
      <c r="I21" s="53"/>
      <c r="J21" s="53"/>
      <c r="K21" s="53"/>
      <c r="L21" s="53"/>
      <c r="M21" s="53"/>
      <c r="N21" s="53"/>
      <c r="O21" s="55"/>
    </row>
    <row r="22" spans="1:15" ht="12.75" customHeight="1">
      <c r="A22" s="138" t="s">
        <v>46</v>
      </c>
      <c r="B22" s="146" t="s">
        <v>112</v>
      </c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8"/>
    </row>
    <row r="23" spans="1:15" ht="12.75" customHeight="1">
      <c r="A23" s="138"/>
      <c r="B23" s="149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1"/>
    </row>
    <row r="24" spans="1:15" ht="47.25">
      <c r="A24" s="126" t="s">
        <v>19</v>
      </c>
      <c r="B24" s="52" t="s">
        <v>42</v>
      </c>
      <c r="C24" s="106" t="s">
        <v>60</v>
      </c>
      <c r="D24" s="46" t="s">
        <v>43</v>
      </c>
      <c r="E24" s="7">
        <v>128.80000000000001</v>
      </c>
      <c r="F24" s="81">
        <v>128.4</v>
      </c>
      <c r="G24" s="81">
        <v>128.4</v>
      </c>
      <c r="H24" s="81">
        <v>128.4</v>
      </c>
      <c r="I24" s="7">
        <v>128.80000000000001</v>
      </c>
      <c r="J24" s="7">
        <v>137.6</v>
      </c>
      <c r="K24" s="7">
        <v>137.6</v>
      </c>
      <c r="L24" s="7">
        <v>137.6</v>
      </c>
      <c r="M24" s="7">
        <v>137.6</v>
      </c>
      <c r="N24" s="7">
        <v>137.6</v>
      </c>
      <c r="O24" s="59">
        <v>137.6</v>
      </c>
    </row>
    <row r="25" spans="1:15" ht="47.25">
      <c r="A25" s="126" t="s">
        <v>25</v>
      </c>
      <c r="B25" s="52" t="s">
        <v>32</v>
      </c>
      <c r="C25" s="125" t="s">
        <v>107</v>
      </c>
      <c r="D25" s="80" t="s">
        <v>106</v>
      </c>
      <c r="E25" s="81" t="s">
        <v>113</v>
      </c>
      <c r="F25" s="81"/>
      <c r="G25" s="81"/>
      <c r="H25" s="81"/>
      <c r="I25" s="81">
        <v>9000</v>
      </c>
      <c r="J25" s="81">
        <v>6000</v>
      </c>
      <c r="K25" s="81">
        <v>6000</v>
      </c>
      <c r="L25" s="81">
        <v>6000</v>
      </c>
      <c r="M25" s="81">
        <v>6000</v>
      </c>
      <c r="N25" s="81">
        <v>6000</v>
      </c>
      <c r="O25" s="59">
        <f>N25+M25+L25+K25+J25+I25</f>
        <v>39000</v>
      </c>
    </row>
    <row r="26" spans="1:15" ht="63">
      <c r="A26" s="63" t="s">
        <v>26</v>
      </c>
      <c r="B26" s="4" t="s">
        <v>72</v>
      </c>
      <c r="C26" s="4" t="s">
        <v>67</v>
      </c>
      <c r="D26" s="62" t="s">
        <v>68</v>
      </c>
      <c r="E26" s="62">
        <v>1</v>
      </c>
      <c r="F26" s="62">
        <v>4</v>
      </c>
      <c r="G26" s="62">
        <v>7</v>
      </c>
      <c r="H26" s="62">
        <v>1</v>
      </c>
      <c r="I26" s="62">
        <v>1</v>
      </c>
      <c r="J26" s="49">
        <v>0</v>
      </c>
      <c r="K26" s="49">
        <v>1</v>
      </c>
      <c r="L26" s="49">
        <v>1</v>
      </c>
      <c r="M26" s="49">
        <v>1</v>
      </c>
      <c r="N26" s="49">
        <v>1</v>
      </c>
      <c r="O26" s="49">
        <f>N26+M26+L26+K26+J26+I26</f>
        <v>5</v>
      </c>
    </row>
    <row r="29" spans="1:15">
      <c r="J29" s="21"/>
    </row>
  </sheetData>
  <mergeCells count="17">
    <mergeCell ref="K6:N6"/>
    <mergeCell ref="K2:O2"/>
    <mergeCell ref="K3:O3"/>
    <mergeCell ref="K8:O8"/>
    <mergeCell ref="D14:D15"/>
    <mergeCell ref="K4:N4"/>
    <mergeCell ref="K5:N5"/>
    <mergeCell ref="A22:A23"/>
    <mergeCell ref="K9:N9"/>
    <mergeCell ref="A12:O12"/>
    <mergeCell ref="A14:A15"/>
    <mergeCell ref="B14:B15"/>
    <mergeCell ref="C14:C15"/>
    <mergeCell ref="E14:O14"/>
    <mergeCell ref="B19:O19"/>
    <mergeCell ref="B22:O23"/>
    <mergeCell ref="K10:O10"/>
  </mergeCells>
  <pageMargins left="1.1023622047244095" right="0.70866141732283472" top="0.35433070866141736" bottom="0.55118110236220474" header="0.31496062992125984" footer="0.31496062992125984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L56"/>
  <sheetViews>
    <sheetView tabSelected="1" topLeftCell="A13" workbookViewId="0">
      <selection activeCell="E30" sqref="E30"/>
    </sheetView>
  </sheetViews>
  <sheetFormatPr defaultRowHeight="12.75"/>
  <cols>
    <col min="1" max="1" width="8" customWidth="1"/>
    <col min="2" max="2" width="31.140625" customWidth="1"/>
    <col min="3" max="3" width="16.7109375" customWidth="1"/>
    <col min="4" max="4" width="15.28515625" customWidth="1"/>
    <col min="5" max="5" width="14.28515625" customWidth="1"/>
    <col min="6" max="6" width="13.85546875" customWidth="1"/>
    <col min="7" max="7" width="14" customWidth="1"/>
    <col min="8" max="10" width="13.85546875" customWidth="1"/>
    <col min="12" max="12" width="16.7109375" customWidth="1"/>
    <col min="13" max="13" width="10.5703125" bestFit="1" customWidth="1"/>
  </cols>
  <sheetData>
    <row r="2" spans="1:11">
      <c r="F2" s="131" t="s">
        <v>86</v>
      </c>
      <c r="G2" s="131"/>
      <c r="H2" s="131"/>
      <c r="I2" s="131"/>
    </row>
    <row r="3" spans="1:11">
      <c r="F3" s="131" t="s">
        <v>88</v>
      </c>
      <c r="G3" s="131"/>
      <c r="H3" s="131"/>
      <c r="I3" s="131"/>
    </row>
    <row r="4" spans="1:11">
      <c r="F4" s="131" t="s">
        <v>108</v>
      </c>
      <c r="G4" s="131"/>
      <c r="H4" s="131"/>
      <c r="I4" s="131"/>
    </row>
    <row r="7" spans="1:11">
      <c r="A7" s="2"/>
      <c r="B7" s="1"/>
      <c r="C7" s="1"/>
      <c r="D7" s="1"/>
      <c r="F7" s="168" t="s">
        <v>99</v>
      </c>
      <c r="G7" s="168"/>
      <c r="H7" s="168"/>
      <c r="I7" s="168"/>
      <c r="J7" s="115"/>
    </row>
    <row r="8" spans="1:11" ht="48.75" customHeight="1">
      <c r="A8" s="2"/>
      <c r="B8" s="1"/>
      <c r="C8" s="1"/>
      <c r="D8" s="1"/>
      <c r="F8" s="169" t="s">
        <v>65</v>
      </c>
      <c r="G8" s="169"/>
      <c r="H8" s="169"/>
      <c r="I8" s="169"/>
      <c r="J8" s="116"/>
    </row>
    <row r="9" spans="1:11" ht="15.75">
      <c r="A9" s="140" t="s">
        <v>55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</row>
    <row r="10" spans="1:11" ht="6.75" customHeight="1">
      <c r="A10" s="2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15.75" customHeight="1">
      <c r="A11" s="142" t="s">
        <v>47</v>
      </c>
      <c r="B11" s="142" t="s">
        <v>50</v>
      </c>
      <c r="C11" s="142" t="s">
        <v>51</v>
      </c>
      <c r="D11" s="188" t="s">
        <v>52</v>
      </c>
      <c r="E11" s="188"/>
      <c r="F11" s="188"/>
      <c r="G11" s="188"/>
      <c r="H11" s="188"/>
      <c r="I11" s="188"/>
      <c r="J11" s="188"/>
      <c r="K11" s="1"/>
    </row>
    <row r="12" spans="1:11" ht="82.5" customHeight="1">
      <c r="A12" s="142"/>
      <c r="B12" s="142"/>
      <c r="C12" s="142"/>
      <c r="D12" s="98" t="s">
        <v>14</v>
      </c>
      <c r="E12" s="98" t="s">
        <v>33</v>
      </c>
      <c r="F12" s="98" t="s">
        <v>34</v>
      </c>
      <c r="G12" s="98" t="s">
        <v>78</v>
      </c>
      <c r="H12" s="98" t="s">
        <v>79</v>
      </c>
      <c r="I12" s="98" t="s">
        <v>80</v>
      </c>
      <c r="J12" s="114" t="s">
        <v>103</v>
      </c>
      <c r="K12" s="1"/>
    </row>
    <row r="13" spans="1:11">
      <c r="A13" s="27">
        <v>1</v>
      </c>
      <c r="B13" s="27">
        <v>2</v>
      </c>
      <c r="C13" s="27">
        <v>3</v>
      </c>
      <c r="D13" s="27">
        <v>4</v>
      </c>
      <c r="E13" s="27">
        <v>5</v>
      </c>
      <c r="F13" s="27">
        <v>6</v>
      </c>
      <c r="G13" s="27">
        <v>7</v>
      </c>
      <c r="H13" s="27">
        <v>8</v>
      </c>
      <c r="I13" s="27">
        <v>9</v>
      </c>
      <c r="J13" s="27">
        <v>10</v>
      </c>
      <c r="K13" s="1"/>
    </row>
    <row r="14" spans="1:11" ht="94.5">
      <c r="A14" s="80" t="s">
        <v>48</v>
      </c>
      <c r="B14" s="28" t="s">
        <v>49</v>
      </c>
      <c r="C14" s="176" t="s">
        <v>44</v>
      </c>
      <c r="D14" s="143"/>
      <c r="E14" s="144"/>
      <c r="F14" s="144"/>
      <c r="G14" s="144"/>
      <c r="H14" s="144"/>
      <c r="I14" s="144"/>
      <c r="J14" s="145"/>
      <c r="K14" s="1"/>
    </row>
    <row r="15" spans="1:11" ht="110.25">
      <c r="A15" s="80"/>
      <c r="B15" s="35" t="s">
        <v>71</v>
      </c>
      <c r="C15" s="177"/>
      <c r="D15" s="143"/>
      <c r="E15" s="144"/>
      <c r="F15" s="144"/>
      <c r="G15" s="144"/>
      <c r="H15" s="144"/>
      <c r="I15" s="144"/>
      <c r="J15" s="145"/>
      <c r="K15" s="1"/>
    </row>
    <row r="16" spans="1:11" ht="63">
      <c r="A16" s="172">
        <v>1</v>
      </c>
      <c r="B16" s="99" t="s">
        <v>56</v>
      </c>
      <c r="C16" s="177"/>
      <c r="D16" s="103">
        <f>E16+F16+G16+H16+I16+J16</f>
        <v>682723.41489000001</v>
      </c>
      <c r="E16" s="103">
        <f>E17+E18</f>
        <v>66568.972850000006</v>
      </c>
      <c r="F16" s="103">
        <f>F19+F22</f>
        <v>58214.092040000003</v>
      </c>
      <c r="G16" s="103">
        <f>G19+G22</f>
        <v>51300</v>
      </c>
      <c r="H16" s="103">
        <f>H17+H18</f>
        <v>404040.35</v>
      </c>
      <c r="I16" s="103">
        <f>I17+I18</f>
        <v>51300</v>
      </c>
      <c r="J16" s="119">
        <f>J17+J18</f>
        <v>51300</v>
      </c>
      <c r="K16" s="1"/>
    </row>
    <row r="17" spans="1:12" ht="15.75">
      <c r="A17" s="173"/>
      <c r="B17" s="31" t="s">
        <v>30</v>
      </c>
      <c r="C17" s="177"/>
      <c r="D17" s="72">
        <f>E17+F17+G17+H17+I17+J17</f>
        <v>314060.13055</v>
      </c>
      <c r="E17" s="72">
        <v>64060.130550000002</v>
      </c>
      <c r="F17" s="72">
        <f>F20</f>
        <v>50000</v>
      </c>
      <c r="G17" s="72">
        <f>G20</f>
        <v>50000</v>
      </c>
      <c r="H17" s="72">
        <f>H20</f>
        <v>50000</v>
      </c>
      <c r="I17" s="72">
        <f>I20</f>
        <v>50000</v>
      </c>
      <c r="J17" s="72">
        <f>J20</f>
        <v>50000</v>
      </c>
      <c r="K17" s="10"/>
    </row>
    <row r="18" spans="1:12" ht="15">
      <c r="A18" s="173"/>
      <c r="B18" s="32" t="s">
        <v>31</v>
      </c>
      <c r="C18" s="177"/>
      <c r="D18" s="67">
        <f>E18+F18+G18+H18+I18+J18</f>
        <v>368663.28433999995</v>
      </c>
      <c r="E18" s="67">
        <f>E21+E22</f>
        <v>2508.8422999999993</v>
      </c>
      <c r="F18" s="67">
        <f>F21+F22</f>
        <v>8214.0920399999995</v>
      </c>
      <c r="G18" s="67">
        <f>G21+G22</f>
        <v>1300</v>
      </c>
      <c r="H18" s="67">
        <f>H21+H22+H24</f>
        <v>354040.35</v>
      </c>
      <c r="I18" s="67">
        <f>I21+I22</f>
        <v>1300</v>
      </c>
      <c r="J18" s="67">
        <f>J21+J22</f>
        <v>1300</v>
      </c>
      <c r="K18" s="11"/>
    </row>
    <row r="19" spans="1:12" ht="31.5">
      <c r="A19" s="174" t="s">
        <v>15</v>
      </c>
      <c r="B19" s="99" t="s">
        <v>24</v>
      </c>
      <c r="C19" s="177"/>
      <c r="D19" s="103">
        <f t="shared" ref="D19" si="0">D20+D21</f>
        <v>318432.20016000001</v>
      </c>
      <c r="E19" s="103">
        <f t="shared" ref="E19:J19" si="1">E20+E21</f>
        <v>64982.832620000001</v>
      </c>
      <c r="F19" s="103">
        <f t="shared" si="1"/>
        <v>50649.367539999999</v>
      </c>
      <c r="G19" s="103">
        <f t="shared" si="1"/>
        <v>50700</v>
      </c>
      <c r="H19" s="103">
        <f t="shared" si="1"/>
        <v>50700</v>
      </c>
      <c r="I19" s="103">
        <f t="shared" si="1"/>
        <v>50700</v>
      </c>
      <c r="J19" s="119">
        <f t="shared" si="1"/>
        <v>50700</v>
      </c>
      <c r="K19" s="1"/>
    </row>
    <row r="20" spans="1:12" ht="15.75">
      <c r="A20" s="175"/>
      <c r="B20" s="33" t="s">
        <v>30</v>
      </c>
      <c r="C20" s="177"/>
      <c r="D20" s="72">
        <f>E20+F20+G20+H20+I20+J20</f>
        <v>314060.13055</v>
      </c>
      <c r="E20" s="72">
        <f>E17</f>
        <v>64060.130550000002</v>
      </c>
      <c r="F20" s="72">
        <v>50000</v>
      </c>
      <c r="G20" s="72">
        <v>50000</v>
      </c>
      <c r="H20" s="72">
        <v>50000</v>
      </c>
      <c r="I20" s="72">
        <v>50000</v>
      </c>
      <c r="J20" s="72">
        <v>50000</v>
      </c>
      <c r="K20" s="12"/>
    </row>
    <row r="21" spans="1:12" ht="15">
      <c r="A21" s="175"/>
      <c r="B21" s="32" t="s">
        <v>29</v>
      </c>
      <c r="C21" s="177"/>
      <c r="D21" s="67">
        <f>E21+F21+G21+H21+I21+J21</f>
        <v>4372.0696100000005</v>
      </c>
      <c r="E21" s="67">
        <f>643.05977+385.745-100-6.1027</f>
        <v>922.70206999999994</v>
      </c>
      <c r="F21" s="67">
        <f>605.1+44.26754</f>
        <v>649.36753999999996</v>
      </c>
      <c r="G21" s="67">
        <v>700</v>
      </c>
      <c r="H21" s="67">
        <v>700</v>
      </c>
      <c r="I21" s="67">
        <v>700</v>
      </c>
      <c r="J21" s="67">
        <v>700</v>
      </c>
      <c r="K21" s="11"/>
      <c r="L21" s="21"/>
    </row>
    <row r="22" spans="1:12" ht="111" customHeight="1">
      <c r="A22" s="105" t="s">
        <v>16</v>
      </c>
      <c r="B22" s="99" t="s">
        <v>17</v>
      </c>
      <c r="C22" s="183"/>
      <c r="D22" s="103">
        <f>E22+F22+G22+H22+I22+J22</f>
        <v>11550.864729999999</v>
      </c>
      <c r="E22" s="103">
        <f>7893.08761+2.67712-6493.7245+184.1</f>
        <v>1586.1402299999995</v>
      </c>
      <c r="F22" s="103">
        <f>600+F23</f>
        <v>7564.7245000000003</v>
      </c>
      <c r="G22" s="103">
        <v>600</v>
      </c>
      <c r="H22" s="103">
        <v>600</v>
      </c>
      <c r="I22" s="103">
        <v>600</v>
      </c>
      <c r="J22" s="119">
        <v>600</v>
      </c>
      <c r="K22" s="1"/>
    </row>
    <row r="23" spans="1:12" ht="173.25">
      <c r="A23" s="105" t="s">
        <v>90</v>
      </c>
      <c r="B23" s="111" t="s">
        <v>96</v>
      </c>
      <c r="C23" s="113" t="s">
        <v>98</v>
      </c>
      <c r="D23" s="103">
        <f>E23+F23+G23+H23+I23+J23</f>
        <v>7148.8245000000006</v>
      </c>
      <c r="E23" s="130">
        <v>184.1</v>
      </c>
      <c r="F23" s="103">
        <v>6964.7245000000003</v>
      </c>
      <c r="G23" s="103"/>
      <c r="H23" s="103"/>
      <c r="I23" s="103"/>
      <c r="J23" s="119"/>
      <c r="K23" s="1"/>
    </row>
    <row r="24" spans="1:12" ht="110.25" customHeight="1">
      <c r="A24" s="123" t="s">
        <v>105</v>
      </c>
      <c r="B24" s="122" t="s">
        <v>97</v>
      </c>
      <c r="C24" s="113" t="s">
        <v>44</v>
      </c>
      <c r="D24" s="112">
        <f>H24</f>
        <v>352740.35</v>
      </c>
      <c r="E24" s="112"/>
      <c r="F24" s="112"/>
      <c r="G24" s="112"/>
      <c r="H24" s="112">
        <v>352740.35</v>
      </c>
      <c r="I24" s="112"/>
      <c r="J24" s="119"/>
      <c r="K24" s="1"/>
    </row>
    <row r="25" spans="1:12" ht="14.25">
      <c r="A25" s="157" t="s">
        <v>18</v>
      </c>
      <c r="B25" s="158"/>
      <c r="C25" s="158"/>
      <c r="D25" s="68">
        <f>E25+F25+G25+H25+I25+J25</f>
        <v>682723.41489000001</v>
      </c>
      <c r="E25" s="68">
        <f>SUM(E20:E22)</f>
        <v>66568.972850000006</v>
      </c>
      <c r="F25" s="68">
        <f>SUM(F20:F22)</f>
        <v>58214.092040000003</v>
      </c>
      <c r="G25" s="68">
        <f>SUM(G20:G22)</f>
        <v>51300</v>
      </c>
      <c r="H25" s="68">
        <f>H16</f>
        <v>404040.35</v>
      </c>
      <c r="I25" s="68">
        <f>I16</f>
        <v>51300</v>
      </c>
      <c r="J25" s="68">
        <f>J16</f>
        <v>51300</v>
      </c>
      <c r="K25" s="11"/>
      <c r="L25" s="21"/>
    </row>
    <row r="26" spans="1:12" ht="63" customHeight="1">
      <c r="A26" s="34"/>
      <c r="B26" s="35" t="s">
        <v>58</v>
      </c>
      <c r="C26" s="176" t="s">
        <v>44</v>
      </c>
      <c r="D26" s="164"/>
      <c r="E26" s="165"/>
      <c r="F26" s="165"/>
      <c r="G26" s="165"/>
      <c r="H26" s="165"/>
      <c r="I26" s="166"/>
      <c r="J26" s="117"/>
      <c r="K26" s="1"/>
      <c r="L26" s="21"/>
    </row>
    <row r="27" spans="1:12" ht="12.75" customHeight="1">
      <c r="A27" s="174" t="s">
        <v>69</v>
      </c>
      <c r="B27" s="179" t="s">
        <v>57</v>
      </c>
      <c r="C27" s="177"/>
      <c r="D27" s="167">
        <f>E27+F27+G27+H27+I27+J27</f>
        <v>469123.35845000006</v>
      </c>
      <c r="E27" s="167">
        <f t="shared" ref="E27:J27" si="2">E29+E30</f>
        <v>80617.188450000001</v>
      </c>
      <c r="F27" s="167">
        <f t="shared" si="2"/>
        <v>78387.37</v>
      </c>
      <c r="G27" s="167">
        <f t="shared" si="2"/>
        <v>77364.7</v>
      </c>
      <c r="H27" s="167">
        <f t="shared" si="2"/>
        <v>77584.7</v>
      </c>
      <c r="I27" s="167">
        <f t="shared" si="2"/>
        <v>77584.7</v>
      </c>
      <c r="J27" s="167">
        <f t="shared" si="2"/>
        <v>77584.7</v>
      </c>
      <c r="K27" s="1"/>
      <c r="L27" s="21"/>
    </row>
    <row r="28" spans="1:12" ht="50.25" customHeight="1">
      <c r="A28" s="174"/>
      <c r="B28" s="179"/>
      <c r="C28" s="177"/>
      <c r="D28" s="167"/>
      <c r="E28" s="167"/>
      <c r="F28" s="167"/>
      <c r="G28" s="167"/>
      <c r="H28" s="167"/>
      <c r="I28" s="167"/>
      <c r="J28" s="167"/>
      <c r="K28" s="1"/>
      <c r="L28" s="21"/>
    </row>
    <row r="29" spans="1:12" ht="31.5">
      <c r="A29" s="178"/>
      <c r="B29" s="25" t="s">
        <v>21</v>
      </c>
      <c r="C29" s="177"/>
      <c r="D29" s="69">
        <f>E29+F29+G29+H29+I29+J29</f>
        <v>420000</v>
      </c>
      <c r="E29" s="69">
        <f>E32+E36+E40+E46</f>
        <v>70000</v>
      </c>
      <c r="F29" s="69">
        <f t="shared" ref="F29:J30" si="3">F32+F36+F40</f>
        <v>70000</v>
      </c>
      <c r="G29" s="69">
        <f t="shared" si="3"/>
        <v>70000</v>
      </c>
      <c r="H29" s="69">
        <f t="shared" si="3"/>
        <v>70000</v>
      </c>
      <c r="I29" s="69">
        <f t="shared" si="3"/>
        <v>70000</v>
      </c>
      <c r="J29" s="69">
        <f t="shared" si="3"/>
        <v>70000</v>
      </c>
      <c r="K29" s="1"/>
    </row>
    <row r="30" spans="1:12" ht="15.75">
      <c r="A30" s="178"/>
      <c r="B30" s="26" t="s">
        <v>22</v>
      </c>
      <c r="C30" s="177"/>
      <c r="D30" s="82">
        <f>E30+F30+G30+H30+I30+J30</f>
        <v>49123.358449999992</v>
      </c>
      <c r="E30" s="67">
        <f>E33+E37+E41+E47</f>
        <v>10617.18845</v>
      </c>
      <c r="F30" s="67">
        <f t="shared" si="3"/>
        <v>8387.369999999999</v>
      </c>
      <c r="G30" s="67">
        <f t="shared" si="3"/>
        <v>7364.7</v>
      </c>
      <c r="H30" s="67">
        <f t="shared" si="3"/>
        <v>7584.7</v>
      </c>
      <c r="I30" s="67">
        <f t="shared" si="3"/>
        <v>7584.7</v>
      </c>
      <c r="J30" s="67">
        <f t="shared" si="3"/>
        <v>7584.7</v>
      </c>
      <c r="K30" s="1"/>
      <c r="L30" s="21"/>
    </row>
    <row r="31" spans="1:12" ht="31.5">
      <c r="A31" s="184" t="s">
        <v>19</v>
      </c>
      <c r="B31" s="104" t="s">
        <v>42</v>
      </c>
      <c r="C31" s="177"/>
      <c r="D31" s="100">
        <f t="shared" ref="D31" si="4">D32+D33</f>
        <v>340381.00740999996</v>
      </c>
      <c r="E31" s="100">
        <f t="shared" ref="E31:J31" si="5">E32+E33</f>
        <v>49778.877849999997</v>
      </c>
      <c r="F31" s="100">
        <f t="shared" si="5"/>
        <v>66887.37</v>
      </c>
      <c r="G31" s="100">
        <f t="shared" si="5"/>
        <v>55763.689890000001</v>
      </c>
      <c r="H31" s="100">
        <f t="shared" si="5"/>
        <v>55983.689890000001</v>
      </c>
      <c r="I31" s="100">
        <f t="shared" si="5"/>
        <v>55983.689890000001</v>
      </c>
      <c r="J31" s="118">
        <f t="shared" si="5"/>
        <v>55983.689890000001</v>
      </c>
      <c r="K31" s="1"/>
      <c r="L31" s="16"/>
    </row>
    <row r="32" spans="1:12" ht="31.5">
      <c r="A32" s="160"/>
      <c r="B32" s="25" t="s">
        <v>21</v>
      </c>
      <c r="C32" s="177"/>
      <c r="D32" s="69">
        <f>E32+F32+G32+H32+I32+J32</f>
        <v>302761.99627999996</v>
      </c>
      <c r="E32" s="69">
        <f>42761.99628</f>
        <v>42761.996279999999</v>
      </c>
      <c r="F32" s="69">
        <v>60000</v>
      </c>
      <c r="G32" s="69">
        <v>50000</v>
      </c>
      <c r="H32" s="69">
        <v>50000</v>
      </c>
      <c r="I32" s="69">
        <v>50000</v>
      </c>
      <c r="J32" s="69">
        <v>50000</v>
      </c>
      <c r="K32" s="1"/>
      <c r="L32" s="21"/>
    </row>
    <row r="33" spans="1:12" ht="15.75">
      <c r="A33" s="161"/>
      <c r="B33" s="26" t="s">
        <v>22</v>
      </c>
      <c r="C33" s="177"/>
      <c r="D33" s="82">
        <f>E33+F33+G33+H33+I33+J33</f>
        <v>37619.011130000006</v>
      </c>
      <c r="E33" s="67">
        <f>374.34817+100+6616.473+54.20818+155.05417+100-58.65795-324.544</f>
        <v>7016.8815700000005</v>
      </c>
      <c r="F33" s="67">
        <f>3262.98989+2453.61011-55+168.40622-500+1557.36378</f>
        <v>6887.37</v>
      </c>
      <c r="G33" s="67">
        <f>3584.78989+2178.9</f>
        <v>5763.6898899999997</v>
      </c>
      <c r="H33" s="67">
        <f>5763.68989+220</f>
        <v>5983.6898899999997</v>
      </c>
      <c r="I33" s="67">
        <f>5763.68989+220</f>
        <v>5983.6898899999997</v>
      </c>
      <c r="J33" s="67">
        <f>5763.68989+220</f>
        <v>5983.6898899999997</v>
      </c>
      <c r="K33" s="1"/>
      <c r="L33" s="16"/>
    </row>
    <row r="34" spans="1:12" ht="15.75" customHeight="1">
      <c r="A34" s="159" t="s">
        <v>25</v>
      </c>
      <c r="B34" s="162" t="s">
        <v>32</v>
      </c>
      <c r="C34" s="177"/>
      <c r="D34" s="155">
        <f>E34+F34+G34+H34+I34+J34</f>
        <v>72652.226909999998</v>
      </c>
      <c r="E34" s="155">
        <f>E36+E37</f>
        <v>15152.226909999998</v>
      </c>
      <c r="F34" s="155">
        <f>F37+F36</f>
        <v>11500</v>
      </c>
      <c r="G34" s="155">
        <f>G37+G36</f>
        <v>11500</v>
      </c>
      <c r="H34" s="155">
        <f>H37+H36</f>
        <v>11500</v>
      </c>
      <c r="I34" s="155">
        <f>I37+I36</f>
        <v>11500</v>
      </c>
      <c r="J34" s="155">
        <f>J37+J36</f>
        <v>11500</v>
      </c>
      <c r="K34" s="1"/>
      <c r="L34" s="43"/>
    </row>
    <row r="35" spans="1:12" ht="39" customHeight="1">
      <c r="A35" s="160"/>
      <c r="B35" s="163"/>
      <c r="C35" s="177"/>
      <c r="D35" s="156"/>
      <c r="E35" s="156"/>
      <c r="F35" s="156"/>
      <c r="G35" s="156"/>
      <c r="H35" s="156"/>
      <c r="I35" s="156"/>
      <c r="J35" s="156"/>
      <c r="K35" s="1"/>
      <c r="L35" s="43"/>
    </row>
    <row r="36" spans="1:12" ht="31.5">
      <c r="A36" s="160"/>
      <c r="B36" s="25" t="s">
        <v>21</v>
      </c>
      <c r="C36" s="177"/>
      <c r="D36" s="79">
        <f>E36+F36+G36+H36+I36+J36</f>
        <v>61708.780879999998</v>
      </c>
      <c r="E36" s="79">
        <f>6247.43208+592.33767+592.33767+4276.67346</f>
        <v>11708.780879999998</v>
      </c>
      <c r="F36" s="79">
        <v>10000</v>
      </c>
      <c r="G36" s="79">
        <v>10000</v>
      </c>
      <c r="H36" s="79">
        <v>10000</v>
      </c>
      <c r="I36" s="79">
        <v>10000</v>
      </c>
      <c r="J36" s="79">
        <v>10000</v>
      </c>
      <c r="K36" s="1"/>
      <c r="L36" s="43"/>
    </row>
    <row r="37" spans="1:12" ht="15.75">
      <c r="A37" s="161"/>
      <c r="B37" s="26" t="s">
        <v>22</v>
      </c>
      <c r="C37" s="177"/>
      <c r="D37" s="82">
        <f>E37+F37+G37+H37+I37+J37</f>
        <v>10943.446029999999</v>
      </c>
      <c r="E37" s="67">
        <f>63.10538+3325.1755+5.98321+5.98321+43.19873</f>
        <v>3443.4460299999996</v>
      </c>
      <c r="F37" s="67">
        <v>1500</v>
      </c>
      <c r="G37" s="67">
        <v>1500</v>
      </c>
      <c r="H37" s="67">
        <v>1500</v>
      </c>
      <c r="I37" s="67">
        <v>1500</v>
      </c>
      <c r="J37" s="67">
        <v>1500</v>
      </c>
      <c r="K37" s="1"/>
      <c r="L37" s="43"/>
    </row>
    <row r="38" spans="1:12" ht="15.75" customHeight="1">
      <c r="A38" s="180" t="s">
        <v>26</v>
      </c>
      <c r="B38" s="181" t="s">
        <v>72</v>
      </c>
      <c r="C38" s="176" t="s">
        <v>53</v>
      </c>
      <c r="D38" s="185">
        <f t="shared" ref="D38" si="6">D40+D41</f>
        <v>55909.4571</v>
      </c>
      <c r="E38" s="185">
        <f t="shared" ref="E38:J38" si="7">E40+E41</f>
        <v>15505.416659999999</v>
      </c>
      <c r="F38" s="186">
        <f t="shared" si="7"/>
        <v>0</v>
      </c>
      <c r="G38" s="186">
        <f t="shared" si="7"/>
        <v>10101.010109999999</v>
      </c>
      <c r="H38" s="186">
        <f t="shared" si="7"/>
        <v>10101.010109999999</v>
      </c>
      <c r="I38" s="186">
        <f t="shared" si="7"/>
        <v>10101.010109999999</v>
      </c>
      <c r="J38" s="186">
        <f t="shared" si="7"/>
        <v>10101.010109999999</v>
      </c>
      <c r="K38" s="1"/>
    </row>
    <row r="39" spans="1:12" ht="108.75" customHeight="1">
      <c r="A39" s="180"/>
      <c r="B39" s="182"/>
      <c r="C39" s="177"/>
      <c r="D39" s="185"/>
      <c r="E39" s="185"/>
      <c r="F39" s="187"/>
      <c r="G39" s="187"/>
      <c r="H39" s="187"/>
      <c r="I39" s="187"/>
      <c r="J39" s="187"/>
      <c r="K39" s="1"/>
      <c r="L39" s="21"/>
    </row>
    <row r="40" spans="1:12" ht="31.5">
      <c r="A40" s="180"/>
      <c r="B40" s="25" t="s">
        <v>21</v>
      </c>
      <c r="C40" s="177"/>
      <c r="D40" s="70">
        <f>E40+F40+G40+H40+I40+J40</f>
        <v>55350.36249</v>
      </c>
      <c r="E40" s="70">
        <v>15350.36249</v>
      </c>
      <c r="F40" s="70">
        <v>0</v>
      </c>
      <c r="G40" s="70">
        <v>10000</v>
      </c>
      <c r="H40" s="70">
        <v>10000</v>
      </c>
      <c r="I40" s="70">
        <v>10000</v>
      </c>
      <c r="J40" s="70">
        <v>10000</v>
      </c>
      <c r="K40" s="1"/>
      <c r="L40" s="21"/>
    </row>
    <row r="41" spans="1:12" ht="15.75">
      <c r="A41" s="180"/>
      <c r="B41" s="26" t="s">
        <v>22</v>
      </c>
      <c r="C41" s="177"/>
      <c r="D41" s="67">
        <f>E41+F41+G41+H41+I41+J41</f>
        <v>559.09460999999999</v>
      </c>
      <c r="E41" s="67">
        <v>155.05417</v>
      </c>
      <c r="F41" s="67">
        <v>0</v>
      </c>
      <c r="G41" s="67">
        <v>101.01011</v>
      </c>
      <c r="H41" s="67">
        <v>101.01011</v>
      </c>
      <c r="I41" s="67">
        <v>101.01011</v>
      </c>
      <c r="J41" s="67">
        <v>101.01011</v>
      </c>
      <c r="K41" s="1"/>
      <c r="L41" s="21"/>
    </row>
    <row r="42" spans="1:12" ht="46.5" hidden="1" customHeight="1">
      <c r="A42" s="101" t="s">
        <v>75</v>
      </c>
      <c r="B42" s="102" t="s">
        <v>73</v>
      </c>
      <c r="C42" s="177"/>
      <c r="D42" s="103"/>
      <c r="E42" s="67"/>
      <c r="F42" s="103"/>
      <c r="G42" s="66"/>
      <c r="H42" s="66"/>
      <c r="I42" s="66"/>
      <c r="J42" s="66"/>
      <c r="K42" s="1"/>
      <c r="L42" s="21"/>
    </row>
    <row r="43" spans="1:12" ht="31.5" hidden="1" customHeight="1">
      <c r="A43" s="101"/>
      <c r="B43" s="25" t="s">
        <v>21</v>
      </c>
      <c r="C43" s="177"/>
      <c r="D43" s="83" t="e">
        <f>#REF!+E43+F43+G43+H43+I43</f>
        <v>#REF!</v>
      </c>
      <c r="E43" s="67"/>
      <c r="F43" s="71">
        <f>F42-F44</f>
        <v>0</v>
      </c>
      <c r="G43" s="66"/>
      <c r="H43" s="66"/>
      <c r="I43" s="66"/>
      <c r="J43" s="66"/>
      <c r="K43" s="1"/>
      <c r="L43" s="21"/>
    </row>
    <row r="44" spans="1:12" ht="15.75" hidden="1" customHeight="1">
      <c r="A44" s="101"/>
      <c r="B44" s="26" t="s">
        <v>22</v>
      </c>
      <c r="C44" s="177"/>
      <c r="D44" s="67" t="e">
        <f>#REF!+E44+F44+G44+H44+I44</f>
        <v>#REF!</v>
      </c>
      <c r="E44" s="67"/>
      <c r="F44" s="67">
        <f>F42*0.01</f>
        <v>0</v>
      </c>
      <c r="G44" s="66"/>
      <c r="H44" s="66"/>
      <c r="I44" s="66"/>
      <c r="J44" s="66"/>
      <c r="K44" s="1"/>
      <c r="L44" s="21"/>
    </row>
    <row r="45" spans="1:12" ht="15.75">
      <c r="A45" s="91" t="s">
        <v>77</v>
      </c>
      <c r="B45" s="15" t="s">
        <v>76</v>
      </c>
      <c r="C45" s="14"/>
      <c r="D45" s="86">
        <f>E45+F45+G45+H45+I45+J45</f>
        <v>180.66703000000001</v>
      </c>
      <c r="E45" s="88">
        <v>180.66703000000001</v>
      </c>
      <c r="F45" s="86"/>
      <c r="G45" s="88"/>
      <c r="H45" s="86"/>
      <c r="I45" s="86"/>
      <c r="J45" s="86"/>
      <c r="K45" s="1"/>
      <c r="L45" s="21"/>
    </row>
    <row r="46" spans="1:12" ht="31.5">
      <c r="A46" s="13"/>
      <c r="B46" s="25" t="s">
        <v>21</v>
      </c>
      <c r="C46" s="14"/>
      <c r="D46" s="93">
        <f>E46+F46+G46+H46+I46+J46</f>
        <v>178.86035000000001</v>
      </c>
      <c r="E46" s="97">
        <v>178.86035000000001</v>
      </c>
      <c r="F46" s="86"/>
      <c r="G46" s="89"/>
      <c r="H46" s="86"/>
      <c r="I46" s="86"/>
      <c r="J46" s="86"/>
      <c r="K46" s="90"/>
      <c r="L46" s="21"/>
    </row>
    <row r="47" spans="1:12" ht="15.75">
      <c r="A47" s="13"/>
      <c r="B47" s="26" t="s">
        <v>22</v>
      </c>
      <c r="C47" s="14"/>
      <c r="D47" s="92">
        <f>E47+F47+G47+H47+I47+J47</f>
        <v>1.8066800000000001</v>
      </c>
      <c r="E47" s="92">
        <v>1.8066800000000001</v>
      </c>
      <c r="F47" s="86"/>
      <c r="G47" s="84"/>
      <c r="H47" s="86"/>
      <c r="I47" s="86"/>
      <c r="J47" s="86"/>
      <c r="K47" s="1"/>
      <c r="L47" s="21"/>
    </row>
    <row r="48" spans="1:12" ht="15.75" customHeight="1">
      <c r="A48" s="170" t="s">
        <v>20</v>
      </c>
      <c r="B48" s="170"/>
      <c r="C48" s="170"/>
      <c r="D48" s="68">
        <f t="shared" ref="D48" si="8">D27</f>
        <v>469123.35845000006</v>
      </c>
      <c r="E48" s="68">
        <f t="shared" ref="E48:J48" si="9">E27</f>
        <v>80617.188450000001</v>
      </c>
      <c r="F48" s="68">
        <f t="shared" si="9"/>
        <v>78387.37</v>
      </c>
      <c r="G48" s="68">
        <f t="shared" si="9"/>
        <v>77364.7</v>
      </c>
      <c r="H48" s="68">
        <f t="shared" si="9"/>
        <v>77584.7</v>
      </c>
      <c r="I48" s="68">
        <f t="shared" si="9"/>
        <v>77584.7</v>
      </c>
      <c r="J48" s="68">
        <f t="shared" si="9"/>
        <v>77584.7</v>
      </c>
      <c r="K48" s="1"/>
      <c r="L48" s="37"/>
    </row>
    <row r="49" spans="1:12" ht="31.5">
      <c r="A49" s="13"/>
      <c r="B49" s="75" t="s">
        <v>27</v>
      </c>
      <c r="C49" s="76"/>
      <c r="D49" s="85">
        <f>E49+F49+G49+H49+I49+J49</f>
        <v>420000</v>
      </c>
      <c r="E49" s="85">
        <f t="shared" ref="E49:J50" si="10">E29</f>
        <v>70000</v>
      </c>
      <c r="F49" s="85">
        <f t="shared" si="10"/>
        <v>70000</v>
      </c>
      <c r="G49" s="85">
        <f t="shared" si="10"/>
        <v>70000</v>
      </c>
      <c r="H49" s="85">
        <f t="shared" si="10"/>
        <v>70000</v>
      </c>
      <c r="I49" s="85">
        <f t="shared" si="10"/>
        <v>70000</v>
      </c>
      <c r="J49" s="85">
        <f t="shared" si="10"/>
        <v>70000</v>
      </c>
      <c r="K49" s="1"/>
      <c r="L49" s="21"/>
    </row>
    <row r="50" spans="1:12" ht="15.75">
      <c r="A50" s="13"/>
      <c r="B50" s="77" t="s">
        <v>74</v>
      </c>
      <c r="C50" s="78"/>
      <c r="D50" s="84">
        <f>E50+F50+G50+H50+I50+J50</f>
        <v>49123.358449999992</v>
      </c>
      <c r="E50" s="84">
        <f t="shared" si="10"/>
        <v>10617.18845</v>
      </c>
      <c r="F50" s="84">
        <f t="shared" si="10"/>
        <v>8387.369999999999</v>
      </c>
      <c r="G50" s="84">
        <f t="shared" si="10"/>
        <v>7364.7</v>
      </c>
      <c r="H50" s="84">
        <f t="shared" si="10"/>
        <v>7584.7</v>
      </c>
      <c r="I50" s="84">
        <f t="shared" si="10"/>
        <v>7584.7</v>
      </c>
      <c r="J50" s="84">
        <f t="shared" si="10"/>
        <v>7584.7</v>
      </c>
      <c r="K50" s="1"/>
      <c r="L50" s="21"/>
    </row>
    <row r="51" spans="1:12" ht="14.25" customHeight="1">
      <c r="A51" s="171" t="s">
        <v>23</v>
      </c>
      <c r="B51" s="171"/>
      <c r="C51" s="36"/>
      <c r="D51" s="87">
        <f>E51+F51+G51+H51+I51+J51</f>
        <v>1151846.7733400001</v>
      </c>
      <c r="E51" s="87">
        <f>E48+E25</f>
        <v>147186.16130000001</v>
      </c>
      <c r="F51" s="87">
        <f>F48+F16</f>
        <v>136601.46204000001</v>
      </c>
      <c r="G51" s="87">
        <f>G48+G16</f>
        <v>128664.7</v>
      </c>
      <c r="H51" s="87">
        <f>H48+H25</f>
        <v>481625.05</v>
      </c>
      <c r="I51" s="87">
        <f>I48+I16</f>
        <v>128884.7</v>
      </c>
      <c r="J51" s="87">
        <f>J48+J16</f>
        <v>128884.7</v>
      </c>
      <c r="K51" s="1"/>
      <c r="L51" s="21"/>
    </row>
    <row r="53" spans="1:12">
      <c r="D53" s="21"/>
      <c r="F53" s="21"/>
      <c r="G53" s="21"/>
    </row>
    <row r="55" spans="1:12">
      <c r="E55" s="21"/>
      <c r="F55" s="21"/>
    </row>
    <row r="56" spans="1:12">
      <c r="D56" s="21"/>
    </row>
  </sheetData>
  <mergeCells count="49">
    <mergeCell ref="D38:D39"/>
    <mergeCell ref="E38:E39"/>
    <mergeCell ref="F38:F39"/>
    <mergeCell ref="F2:I2"/>
    <mergeCell ref="F3:I3"/>
    <mergeCell ref="F4:I4"/>
    <mergeCell ref="G38:G39"/>
    <mergeCell ref="H38:H39"/>
    <mergeCell ref="I38:I39"/>
    <mergeCell ref="D14:J14"/>
    <mergeCell ref="D11:J11"/>
    <mergeCell ref="D15:J15"/>
    <mergeCell ref="J27:J28"/>
    <mergeCell ref="J34:J35"/>
    <mergeCell ref="H34:H35"/>
    <mergeCell ref="J38:J39"/>
    <mergeCell ref="A48:C48"/>
    <mergeCell ref="A51:B51"/>
    <mergeCell ref="A16:A18"/>
    <mergeCell ref="A19:A21"/>
    <mergeCell ref="C26:C37"/>
    <mergeCell ref="A27:A30"/>
    <mergeCell ref="B27:B28"/>
    <mergeCell ref="A38:A41"/>
    <mergeCell ref="B38:B39"/>
    <mergeCell ref="C38:C44"/>
    <mergeCell ref="C14:C22"/>
    <mergeCell ref="A31:A33"/>
    <mergeCell ref="A9:K9"/>
    <mergeCell ref="F7:I7"/>
    <mergeCell ref="F8:I8"/>
    <mergeCell ref="A11:A12"/>
    <mergeCell ref="B11:B12"/>
    <mergeCell ref="C11:C12"/>
    <mergeCell ref="E34:E35"/>
    <mergeCell ref="D34:D35"/>
    <mergeCell ref="A25:C25"/>
    <mergeCell ref="I34:I35"/>
    <mergeCell ref="G34:G35"/>
    <mergeCell ref="A34:A37"/>
    <mergeCell ref="B34:B35"/>
    <mergeCell ref="F34:F35"/>
    <mergeCell ref="D26:I26"/>
    <mergeCell ref="D27:D28"/>
    <mergeCell ref="E27:E28"/>
    <mergeCell ref="F27:F28"/>
    <mergeCell ref="G27:G28"/>
    <mergeCell ref="H27:H28"/>
    <mergeCell ref="I27:I28"/>
  </mergeCells>
  <pageMargins left="0.98425196850393704" right="0.78740157480314965" top="0.78740157480314965" bottom="0.78740157480314965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 </vt:lpstr>
      <vt:lpstr>Сведения о показателях</vt:lpstr>
      <vt:lpstr>Ресурсное обеспечение техни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2025-07-11T11:44:52Z</cp:lastPrinted>
  <dcterms:created xsi:type="dcterms:W3CDTF">1996-10-08T23:32:33Z</dcterms:created>
  <dcterms:modified xsi:type="dcterms:W3CDTF">2025-08-05T05:30:19Z</dcterms:modified>
</cp:coreProperties>
</file>