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2040" windowHeight="1200" tabRatio="879" activeTab="8"/>
  </bookViews>
  <sheets>
    <sheet name="2025 " sheetId="45" r:id="rId1"/>
    <sheet name="2026" sheetId="50" r:id="rId2"/>
    <sheet name="2027" sheetId="52" r:id="rId3"/>
    <sheet name="2028" sheetId="51" r:id="rId4"/>
    <sheet name="2029" sheetId="61" r:id="rId5"/>
    <sheet name="2030" sheetId="57" r:id="rId6"/>
    <sheet name="Сведения о показателях" sheetId="35" r:id="rId7"/>
    <sheet name="Перечень основных мероприятий" sheetId="36" r:id="rId8"/>
    <sheet name="Ресурсное обеспечение техни (2)" sheetId="59" r:id="rId9"/>
  </sheets>
  <calcPr calcId="125725"/>
</workbook>
</file>

<file path=xl/calcChain.xml><?xml version="1.0" encoding="utf-8"?>
<calcChain xmlns="http://schemas.openxmlformats.org/spreadsheetml/2006/main">
  <c r="O25" i="35"/>
  <c r="O20"/>
  <c r="G24" i="57"/>
  <c r="G26" i="52"/>
  <c r="G32" i="50"/>
  <c r="F32"/>
  <c r="F22" i="59" l="1"/>
  <c r="D24"/>
  <c r="E22"/>
  <c r="E33"/>
  <c r="J51" l="1"/>
  <c r="J50"/>
  <c r="J39"/>
  <c r="J35"/>
  <c r="J32"/>
  <c r="J31"/>
  <c r="J30"/>
  <c r="J28" s="1"/>
  <c r="J49" s="1"/>
  <c r="J52" s="1"/>
  <c r="I51"/>
  <c r="I50"/>
  <c r="I39"/>
  <c r="I35"/>
  <c r="I32"/>
  <c r="I31"/>
  <c r="I30"/>
  <c r="I28" s="1"/>
  <c r="I49" s="1"/>
  <c r="I52" s="1"/>
  <c r="F34"/>
  <c r="F31" s="1"/>
  <c r="F33"/>
  <c r="F30" s="1"/>
  <c r="D48"/>
  <c r="D47"/>
  <c r="D46"/>
  <c r="F46"/>
  <c r="D42" l="1"/>
  <c r="D41"/>
  <c r="D38"/>
  <c r="D37"/>
  <c r="D34"/>
  <c r="D33"/>
  <c r="D23"/>
  <c r="D21"/>
  <c r="D20"/>
  <c r="J19"/>
  <c r="J18"/>
  <c r="J17"/>
  <c r="E23" i="45"/>
  <c r="J16" i="59" l="1"/>
  <c r="J26" s="1"/>
  <c r="D22"/>
  <c r="G26" i="61"/>
  <c r="D34" i="45"/>
  <c r="C34"/>
  <c r="D32" i="50"/>
  <c r="C32"/>
  <c r="C27" i="52" l="1"/>
  <c r="E24"/>
  <c r="E22"/>
  <c r="E21"/>
  <c r="E23"/>
  <c r="E26" i="50"/>
  <c r="E27"/>
  <c r="E28"/>
  <c r="E29"/>
  <c r="E32" s="1"/>
  <c r="E30"/>
  <c r="F34" i="45" l="1"/>
  <c r="E34"/>
  <c r="F33"/>
  <c r="E33" s="1"/>
  <c r="E30"/>
  <c r="F28"/>
  <c r="E24" i="50" l="1"/>
  <c r="E29" i="45" l="1"/>
  <c r="E25" i="52"/>
  <c r="G18" i="59"/>
  <c r="E27" i="45" l="1"/>
  <c r="E25"/>
  <c r="E31" i="59"/>
  <c r="I19"/>
  <c r="I18"/>
  <c r="I17"/>
  <c r="E39"/>
  <c r="H39"/>
  <c r="I16" l="1"/>
  <c r="I26" s="1"/>
  <c r="D27" i="61" l="1"/>
  <c r="C27"/>
  <c r="G27"/>
  <c r="G22" i="51"/>
  <c r="G23" s="1"/>
  <c r="F25" i="61"/>
  <c r="E25" s="1"/>
  <c r="F24"/>
  <c r="E24" s="1"/>
  <c r="F23"/>
  <c r="E23" s="1"/>
  <c r="E25" i="50"/>
  <c r="F22" i="61"/>
  <c r="E22" s="1"/>
  <c r="F21" l="1"/>
  <c r="D25" i="59"/>
  <c r="E21" i="61" l="1"/>
  <c r="E27" s="1"/>
  <c r="F27"/>
  <c r="E26" i="45"/>
  <c r="G34" s="1"/>
  <c r="E30" i="59"/>
  <c r="F25" i="57" l="1"/>
  <c r="E22" i="45"/>
  <c r="E21"/>
  <c r="D25" i="57" l="1"/>
  <c r="C25"/>
  <c r="E24" i="45" l="1"/>
  <c r="E50" i="59" l="1"/>
  <c r="E45"/>
  <c r="D45" s="1"/>
  <c r="G39"/>
  <c r="F39"/>
  <c r="H35"/>
  <c r="G35"/>
  <c r="F35"/>
  <c r="D35" s="1"/>
  <c r="E35"/>
  <c r="H32"/>
  <c r="G32"/>
  <c r="F32"/>
  <c r="E32"/>
  <c r="H31"/>
  <c r="H51" s="1"/>
  <c r="G31"/>
  <c r="G51" s="1"/>
  <c r="E51"/>
  <c r="H30"/>
  <c r="G30"/>
  <c r="D30" s="1"/>
  <c r="F26"/>
  <c r="E26"/>
  <c r="H19"/>
  <c r="G19"/>
  <c r="F19"/>
  <c r="F16" s="1"/>
  <c r="E19"/>
  <c r="E16" s="1"/>
  <c r="H18"/>
  <c r="F18"/>
  <c r="E18"/>
  <c r="H17"/>
  <c r="G17"/>
  <c r="G16" s="1"/>
  <c r="G26" s="1"/>
  <c r="F17"/>
  <c r="E17"/>
  <c r="D17" s="1"/>
  <c r="D18" l="1"/>
  <c r="D26"/>
  <c r="D16"/>
  <c r="F51"/>
  <c r="D51" s="1"/>
  <c r="D31"/>
  <c r="F28"/>
  <c r="E44"/>
  <c r="D44" s="1"/>
  <c r="H16"/>
  <c r="H26" s="1"/>
  <c r="D39"/>
  <c r="F50"/>
  <c r="H28"/>
  <c r="H49" s="1"/>
  <c r="E28"/>
  <c r="E49" s="1"/>
  <c r="E52" s="1"/>
  <c r="G28"/>
  <c r="G49" s="1"/>
  <c r="G52" s="1"/>
  <c r="H50"/>
  <c r="G50"/>
  <c r="D32"/>
  <c r="D19"/>
  <c r="D50" l="1"/>
  <c r="F49"/>
  <c r="F52" s="1"/>
  <c r="D52" s="1"/>
  <c r="D28"/>
  <c r="H52"/>
  <c r="D49" l="1"/>
  <c r="E23" i="57" l="1"/>
  <c r="E22"/>
  <c r="E21"/>
  <c r="E25" l="1"/>
  <c r="G25" l="1"/>
  <c r="D27" i="52"/>
  <c r="G27"/>
  <c r="F18" i="51" l="1"/>
  <c r="F19"/>
  <c r="E19" s="1"/>
  <c r="F20"/>
  <c r="E20" s="1"/>
  <c r="F21"/>
  <c r="E21" s="1"/>
  <c r="E27" i="52"/>
  <c r="E18" i="51" l="1"/>
  <c r="E23" s="1"/>
  <c r="F23"/>
  <c r="F27" i="52"/>
  <c r="D23" i="51" l="1"/>
  <c r="C23"/>
</calcChain>
</file>

<file path=xl/sharedStrings.xml><?xml version="1.0" encoding="utf-8"?>
<sst xmlns="http://schemas.openxmlformats.org/spreadsheetml/2006/main" count="336" uniqueCount="180">
  <si>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</si>
  <si>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</si>
  <si>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</si>
  <si>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</si>
  <si>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</si>
  <si>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</si>
  <si>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</si>
  <si>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</si>
  <si>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</si>
  <si>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</si>
  <si>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</si>
  <si>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</si>
  <si>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</si>
  <si>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</si>
  <si>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</si>
  <si>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</si>
  <si>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</si>
  <si>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</si>
  <si>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</si>
  <si>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</si>
  <si>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</si>
  <si>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</si>
  <si>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</si>
  <si>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</si>
  <si>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</si>
  <si>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</si>
  <si>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</si>
  <si>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</si>
  <si>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Приложение  к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</si>
  <si>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</si>
  <si>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</si>
  <si>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</si>
  <si>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</si>
  <si>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</si>
  <si>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</si>
  <si>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</si>
  <si>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</si>
  <si>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</si>
  <si>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</si>
  <si>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</si>
  <si>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 xml:space="preserve">Основное мероприятие 1 Ремонт автомобильных дорог общего пользования местного значения города </t>
  </si>
  <si>
    <t>Содержание автомобильных дорог</t>
  </si>
  <si>
    <t>км</t>
  </si>
  <si>
    <t>Наименование основного мероприятия муниципальной программы</t>
  </si>
  <si>
    <t>Ответственный исполнитель</t>
  </si>
  <si>
    <t>Срок</t>
  </si>
  <si>
    <t>начала реализации</t>
  </si>
  <si>
    <t>окончания реализации</t>
  </si>
  <si>
    <t>Ожидаемый непосредственный результат (краткое описание)</t>
  </si>
  <si>
    <t xml:space="preserve">Мероприятие 1.Ремонт автомобильных дорог города </t>
  </si>
  <si>
    <t>Управление жилищно-коммунального хозяйства администрации города Ливны</t>
  </si>
  <si>
    <t>1</t>
  </si>
  <si>
    <t>2</t>
  </si>
  <si>
    <t>Мероприятие 1. Содержание автомобильных дорог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</si>
  <si>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</si>
  <si>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</si>
  <si>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</si>
  <si>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</si>
  <si>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</si>
  <si>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</si>
  <si>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</si>
  <si>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</si>
  <si>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Перечень основных мероприятий муниципальной программы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</si>
  <si>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</si>
  <si>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</si>
  <si>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</si>
  <si>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2.1</t>
  </si>
  <si>
    <t>2.2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</si>
  <si>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</si>
  <si>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</si>
  <si>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</si>
  <si>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</si>
  <si>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</si>
  <si>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</si>
  <si>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Увеличение количества отремонтированных  участков автомобильных дорог общего пользования местного значения и сокращение количества дорог неудовлетворительного качества</t>
  </si>
  <si>
    <t>Поддержание транспортно-эксплуатационного состояния дорог, на которых выполняются работы по содержанию</t>
  </si>
  <si>
    <t>Улучшение качества работ, выполняемых по содержанию улично-дорожной сети города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</si>
  <si>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</si>
  <si>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</si>
  <si>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6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</si>
  <si>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</si>
  <si>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</si>
  <si>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</si>
  <si>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</si>
  <si>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</si>
  <si>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</si>
  <si>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</si>
  <si>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Дорожный фонд г. Ливны</t>
  </si>
  <si>
    <t>2.3.1.</t>
  </si>
  <si>
    <t>Кредиторская задолженность</t>
  </si>
  <si>
    <t>2.4.</t>
  </si>
  <si>
    <t>автомобильных дорог, подлежащих ремонту в 2028году</t>
  </si>
  <si>
    <t>2026 год</t>
  </si>
  <si>
    <t>2027 год</t>
  </si>
  <si>
    <t>2028 год</t>
  </si>
  <si>
    <t>Приложение 4</t>
  </si>
  <si>
    <t>2020 год</t>
  </si>
  <si>
    <t>2021 год</t>
  </si>
  <si>
    <t>2022 год</t>
  </si>
  <si>
    <t>Приложение 3</t>
  </si>
  <si>
    <t>Приложение 5</t>
  </si>
  <si>
    <t>Цель: надлежащее содержание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</si>
  <si>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к постановлению администрации г. Ливны</t>
  </si>
  <si>
    <t>от___________________ 2024г №__________</t>
  </si>
  <si>
    <t>1.2.1.</t>
  </si>
  <si>
    <t>Капитальный ремонт участка автомобильной дороги общего пользования местного значения города Ливны Орловской области ул.Щербакова (от ул.Титова до пер.Октябрьский)</t>
  </si>
  <si>
    <t xml:space="preserve">Капитальный ремонт участка автомобильной дороги общего пользования местного значения города Ливны Орловской области ул. Южная </t>
  </si>
  <si>
    <t>Капитальный ремонт участка автомобильной дороги общего пользования местного значения города Ливны Орловской области ул.Беляева (от ул. Курская до д.4 по ул. Беляева)</t>
  </si>
  <si>
    <t>Капитальный ремонт участка автомобильной дороги общего пользования местного значения города Ливны Орловской области ул.Беляева (от ул. Пухова до д.9 по ул. Беляева)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</si>
  <si>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пересечения ул. Мира-ул. Гайдара до д.5б по ул. Октябрьской)</t>
  </si>
  <si>
    <t>Разработка проектно-сметной документации на капитальныйремонт моста, расположенного по адресу: Российская Федерация, Орловская область, городской округ Ливны, ул. Свердлова, соор.501</t>
  </si>
  <si>
    <t>Выполнение работ по объекту "Капитальный ремонт моста, расположенного по адресу: Российская Федерация, Орловская область, городской округ Ливны, ул. Свердлова, соор.501"</t>
  </si>
  <si>
    <t xml:space="preserve">Управление муниципального имущества администрации города Ливны, управление жилищно-коммунального хозяйства администрации города Ливны </t>
  </si>
  <si>
    <t>2027 г.</t>
  </si>
  <si>
    <t>2027г.</t>
  </si>
  <si>
    <t>Увеличение количества отремонтированных  мостовых сооружений</t>
  </si>
  <si>
    <t>Мероприятие 2. Капитальный ремонт моста, расположенного по адресу: Российская Федерация, Орловская область, городской округ Ливны, ул. Свердлова, соор.501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</si>
  <si>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д.5б по ул. Октябрьской до д. 1 по ул. Октябрьской)</t>
  </si>
  <si>
    <t>Капитальный ремонт участка автомобильной дороги общего пользования местного значения города Ливны Орловской области ул. Леонова</t>
  </si>
  <si>
    <t>Капитальный ремонт участка автомобильной дороги общего пользования местного значения города Ливны Орловской области ул. Орджоникидзе (от ул. Дзержинского до ул. Свердлова)</t>
  </si>
  <si>
    <t>Капитальный ремонт участка автомобильной дороги общего пользования местного значения города Ливны Орловской области ул. Звездная</t>
  </si>
  <si>
    <t>Ремонт участка автомобильной дороги общего пользования местного значения города Ливны Орловской области ул. Сергея Белоцерковского</t>
  </si>
  <si>
    <t>Капитальный ремонт участка автомобильной дороги общего пользования местного значения города Ливны Орловской области ул. Геннадия Дорофеева</t>
  </si>
  <si>
    <t>Капитальный ремонт участка автомобильной дороги общего пользования местного значения города Ливны Орловской области ул. Песочная</t>
  </si>
  <si>
    <t>Капитальный ремонт участка автомобильной дороги общего пользования местного значения города Ливны Орловской области ул. Елецкая</t>
  </si>
  <si>
    <t>Каптальный ремонт участка автомобильной дороги общего пользования местного значения города Ливны Орловской области ул. Курская (от ул. Беляева до ул. Воронежская)</t>
  </si>
  <si>
    <t>Капитальный ремонт участка автомобильной дороги общего пользования местного значения города Ливны Орловской области ул. Орджоникидзе (от ул. Кирова до ул. Дзержинского)</t>
  </si>
  <si>
    <t>Капитальный ремонт участка автомобильной дороги общего пользования местного значения города Ливны Орловской области ул. Денисова (от ул. Индустриальная до д. 28 по ул. Денисова)</t>
  </si>
  <si>
    <t>Капитальный ремонт участка автомобильной дороги общего пользования местного значения города Ливны Орловской области переулок Щербакова (от ул. Щербакова до ул. Мира)</t>
  </si>
  <si>
    <t>Капитальный ремонт участка автомобильной дороги общего пользования местного значения города Ливны Орловской области ул. Поликарпова (ул. Титова до ул. Поликарпова, д.37)</t>
  </si>
  <si>
    <t>Капитальный ремонт участка автомобильной дороги общего пользования местного значения города Ливны Орловской области ул. Селищева (от ул.Денисова до ул. Индустриальная)</t>
  </si>
  <si>
    <t>2029 год</t>
  </si>
  <si>
    <t>Приложение 1</t>
  </si>
  <si>
    <t>пользования местного значения города Ливны Орловской области</t>
  </si>
  <si>
    <t>Капитальный ремонт участка автомобильной дороги общего пользования местного значения города Ливны Орловской области ул. Мира (от ул. Губанова  до ул. Индустриальная)</t>
  </si>
  <si>
    <t>1.3.</t>
  </si>
  <si>
    <t>м2</t>
  </si>
  <si>
    <t>Площадь устраненных деформаций покрытия</t>
  </si>
  <si>
    <t>Мероприятие 2. Устранение деформаций и повреждений дорожного покрытия (ямочный ремонт)</t>
  </si>
  <si>
    <t>2.3</t>
  </si>
  <si>
    <t>Мероприятие 3. Приобретение дорожной техники, необходимой для содержания автомобильных дорог общего пользования местного значения</t>
  </si>
  <si>
    <t>от___________________ 2025г №__________</t>
  </si>
  <si>
    <t>1.1</t>
  </si>
  <si>
    <t>Капитальный ремонт участка автомобильной дороги общего пользования местного значения города Ливны Орловской области ул. Сосновская (от ул. Зеленая до ул. Песочная)</t>
  </si>
  <si>
    <t>Ремонт участка автомобильной дороги общего пользования местного значения города Ливны Орловской области ул. Хохлова (от д.45в по ул. Хохлова до границы города Ливны)</t>
  </si>
  <si>
    <t xml:space="preserve"> Капитальный ремонт участка автомобильной дороги общего пользования местного значения города Ливны Орловской области ул. Орловской (от д. 110 по ул. Орловской до д. 110 Р по ул. Орловской)</t>
  </si>
  <si>
    <t>Капитальной ремонт участка автомобильной дороги общего пользования местного значения города Ливны Орловской области ул. Насосная</t>
  </si>
  <si>
    <t>Приложение 7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</si>
  <si>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</t>
  </si>
  <si>
    <t>Приложение 8</t>
  </si>
  <si>
    <t>Основное мероприятие 2 Содержание автомобильных дорог общего пользования местного значения  города</t>
  </si>
  <si>
    <t>Капитальный ремонт участка автомобильной дороги  местного значения города Ливны Орловской области ул. Мира от ул. Денисова до ул. Губанова (замена линии электроосвещения)</t>
  </si>
  <si>
    <t>Капитальный ремонт участка автомобильной дороги общего пользования местного значения города Ливны Орловской области ул. Дружбы Народов (от ул. 2 Бутуровка до д.1 по ул. Дружбы Народов)</t>
  </si>
  <si>
    <t>Капитальный ремонт участка автомобильной дороги общего пользования местного значения города Ливны Орловской области ул. Дружбы Народов (от ул. Элеваторной до ул. 2 Бутуровка)</t>
  </si>
  <si>
    <t>Капитальный ремонт участка автомобильной дороги общего пользования местного значения города Ливны Орловской области ул. 6 Гвардейской дивизии</t>
  </si>
  <si>
    <t>Капитальный ремонт участка автомобильной дороги общего пользования местного значения города Ливны Орловской области тротуар по ул. Мира (от ул. Губанова до ул. Индустриальной)</t>
  </si>
  <si>
    <t>Капитальный ремонт участка автомобильной дороги общего пользования местного значения города Ливны Орловской области ул. Аркадия Шипунова</t>
  </si>
  <si>
    <t>Капитальный ремонт участка автомобильной дороги общего пользования местного значения города Ливны Орловской области переулок Молодежный</t>
  </si>
  <si>
    <t>Капитальный ремонт участка автомобильной дороги общего пользования местного значения города Ливны Орловской области ул. Сосновская (от ул. Песочной до ул. Лейтенанта Шебанова)</t>
  </si>
  <si>
    <t>Капитальный ремонт участка автомобильной дороги общего пользования местного значения города Ливны Орловской области тротуар ул. Дзержинского (от ул. Крестьянской до ул. Рабочей)</t>
  </si>
  <si>
    <t>Капитальный ремонт участка автомобильной дороги общего пользования местного значения города Ливны Орловской области  тротуар ул. Щербакова (от ул. Гражданской до пер. Октябрьского)</t>
  </si>
  <si>
    <t>автомобильных дорог, подлежащих ремонту в 2026 году</t>
  </si>
  <si>
    <t>автомобильных дорог, подлежащих ремонту в 2027 году</t>
  </si>
  <si>
    <t>автомобильных дорог, подлежащих ремонту в 2029 году</t>
  </si>
  <si>
    <t>Капитальный ремонт участка автомобильной дороги общего пользования местного значения города Ливны Орловской области тротуар по ул. Карла Маркса (от ул. Кирова до д.1 по ул. Карла Маркса)</t>
  </si>
  <si>
    <t>Капитальный ремонт участка автомобильной дороги общего пользования местного значения города Ливны Орловской области ул.Октябрьская (от д.1 по ул.Октябрьская  до д.15 по ул.Октябрьская )(корректировка)</t>
  </si>
  <si>
    <t>2030 год</t>
  </si>
  <si>
    <t>1.2.2.</t>
  </si>
  <si>
    <t>Разработка проектно-сметной документации на капитальныйремонт моста, расположенного по адресу: Российская Федерация, Орловская область, городской округ город Ливны, ул. Московская, соор.501</t>
  </si>
  <si>
    <t>автомобильных дорог, подлежащих ремонту в 2030году</t>
  </si>
  <si>
    <t>Приложение 2</t>
  </si>
  <si>
    <t>Приложение 9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</si>
  <si>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д. 15 по ул. Октябрьской до ул. Гайдара) (корректировка)</t>
  </si>
  <si>
    <t>Капитальный ремонт участка автомобильной дороги общего пользования местного значения города Ливны Орловской области ул. Московская (от д.138 по ул. Московской до д. 27 по ул. Московской)</t>
  </si>
  <si>
    <t>Капитальный ремонт участка автомобильной дороги общего пользования местного значения города Ливны Орловской области   ул. Сосновская (от ул. Лейтенанта Шебанова до д.1 по ул. Сосновской)</t>
  </si>
  <si>
    <t>Капитальный ремонт участка автомобильной дороги общего пользования местного значения города Ливны Орловской области   ул. Октябрьская (от ул. Гайдара до ул. Денисова)</t>
  </si>
  <si>
    <t>Капитальный ремонт участка автомобильной дороги общего пользования местного значения города Ливны Орловской области ул. Максима Горького (от ул. Пушкина до ул. Дзержинского)</t>
  </si>
  <si>
    <t>Капитальный ремонт участка автомобильной дороги общего пользования местного значения города Ливны Орловской области ул. Пушкина (от ул. Дружбы Народов до ул. Ленина)</t>
  </si>
  <si>
    <t>2025г.</t>
  </si>
  <si>
    <t>2030г.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</si>
</sst>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37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sz val="7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1" xfId="0" applyFont="1" applyFill="1" applyBorder="1" applyAlignment="1">
      <alignment horizontal="center" vertical="center"/>
    </xf>
    <xf numFmtId="0" fontId="8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9" fontId="1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2" fillId="0" borderId="1" xfId="0" applyFont="1" applyBorder="1" applyAlignment="1">
      <alignment vertical="center" wrapText="1"/>
    </xf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167" fontId="0" fillId="0" borderId="0" xfId="0" applyNumberFormat="1"/>
    <xf numFmtId="0" fontId="21" fillId="0" borderId="1" xfId="0" applyFont="1" applyBorder="1"/>
    <xf numFmtId="164" fontId="0" fillId="3" borderId="0" xfId="0" applyNumberFormat="1" applyFill="1"/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0" fillId="3" borderId="0" xfId="0" applyNumberFormat="1" applyFill="1"/>
    <xf numFmtId="0" fontId="2" fillId="3" borderId="1" xfId="0" applyFont="1" applyFill="1" applyBorder="1" applyAlignment="1">
      <alignment horizontal="justify"/>
    </xf>
    <xf numFmtId="165" fontId="23" fillId="3" borderId="1" xfId="0" applyNumberFormat="1" applyFont="1" applyFill="1" applyBorder="1" applyAlignment="1">
      <alignment horizontal="righ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8" fillId="0" borderId="1" xfId="0" applyNumberFormat="1" applyFont="1" applyBorder="1" applyAlignment="1">
      <alignment horizontal="right"/>
    </xf>
    <xf numFmtId="165" fontId="22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Border="1"/>
    <xf numFmtId="164" fontId="2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wrapText="1"/>
    </xf>
    <xf numFmtId="0" fontId="32" fillId="3" borderId="1" xfId="0" applyFont="1" applyFill="1" applyBorder="1"/>
    <xf numFmtId="0" fontId="19" fillId="3" borderId="1" xfId="0" applyFont="1" applyFill="1" applyBorder="1" applyAlignment="1">
      <alignment wrapText="1"/>
    </xf>
    <xf numFmtId="0" fontId="34" fillId="3" borderId="1" xfId="0" applyFont="1" applyFill="1" applyBorder="1"/>
    <xf numFmtId="165" fontId="27" fillId="3" borderId="1" xfId="0" applyNumberFormat="1" applyFont="1" applyFill="1" applyBorder="1" applyAlignment="1">
      <alignment horizontal="right" vertical="center" wrapText="1"/>
    </xf>
    <xf numFmtId="166" fontId="18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right" vertical="center" wrapText="1"/>
    </xf>
    <xf numFmtId="165" fontId="28" fillId="3" borderId="1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/>
    <xf numFmtId="165" fontId="33" fillId="3" borderId="1" xfId="0" applyNumberFormat="1" applyFont="1" applyFill="1" applyBorder="1"/>
    <xf numFmtId="167" fontId="4" fillId="3" borderId="1" xfId="0" applyNumberFormat="1" applyFont="1" applyFill="1" applyBorder="1"/>
    <xf numFmtId="165" fontId="30" fillId="3" borderId="1" xfId="0" applyNumberFormat="1" applyFont="1" applyFill="1" applyBorder="1" applyAlignment="1">
      <alignment horizontal="right" vertical="center" wrapText="1"/>
    </xf>
    <xf numFmtId="165" fontId="0" fillId="2" borderId="0" xfId="0" applyNumberFormat="1" applyFill="1"/>
    <xf numFmtId="16" fontId="1" fillId="3" borderId="1" xfId="0" applyNumberFormat="1" applyFont="1" applyFill="1" applyBorder="1" applyAlignment="1">
      <alignment horizontal="center"/>
    </xf>
    <xf numFmtId="167" fontId="26" fillId="3" borderId="1" xfId="0" applyNumberFormat="1" applyFont="1" applyFill="1" applyBorder="1"/>
    <xf numFmtId="167" fontId="35" fillId="3" borderId="1" xfId="0" applyNumberFormat="1" applyFont="1" applyFill="1" applyBorder="1"/>
    <xf numFmtId="0" fontId="20" fillId="3" borderId="1" xfId="0" applyFont="1" applyFill="1" applyBorder="1"/>
    <xf numFmtId="165" fontId="4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16" fontId="2" fillId="3" borderId="1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/>
    <xf numFmtId="165" fontId="4" fillId="0" borderId="1" xfId="0" applyNumberFormat="1" applyFont="1" applyBorder="1" applyAlignment="1">
      <alignment vertical="center"/>
    </xf>
    <xf numFmtId="165" fontId="18" fillId="0" borderId="0" xfId="0" applyNumberFormat="1" applyFont="1"/>
    <xf numFmtId="0" fontId="2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Border="1"/>
    <xf numFmtId="0" fontId="0" fillId="0" borderId="1" xfId="0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Fill="1"/>
    <xf numFmtId="0" fontId="2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righ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165" fontId="27" fillId="0" borderId="1" xfId="0" applyNumberFormat="1" applyFont="1" applyFill="1" applyBorder="1" applyAlignment="1">
      <alignment horizontal="right" vertical="center" wrapText="1"/>
    </xf>
    <xf numFmtId="165" fontId="28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/>
    <xf numFmtId="165" fontId="28" fillId="0" borderId="1" xfId="0" applyNumberFormat="1" applyFont="1" applyFill="1" applyBorder="1"/>
    <xf numFmtId="165" fontId="26" fillId="0" borderId="1" xfId="0" applyNumberFormat="1" applyFont="1" applyFill="1" applyBorder="1"/>
    <xf numFmtId="165" fontId="33" fillId="0" borderId="1" xfId="0" applyNumberFormat="1" applyFont="1" applyFill="1" applyBorder="1"/>
    <xf numFmtId="165" fontId="30" fillId="0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Fill="1"/>
    <xf numFmtId="165" fontId="28" fillId="3" borderId="1" xfId="0" applyNumberFormat="1" applyFont="1" applyFill="1" applyBorder="1" applyAlignment="1">
      <alignment horizontal="right"/>
    </xf>
    <xf numFmtId="165" fontId="29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right" vertical="center" wrapText="1"/>
    </xf>
    <xf numFmtId="166" fontId="4" fillId="0" borderId="3" xfId="0" applyNumberFormat="1" applyFont="1" applyFill="1" applyBorder="1" applyAlignment="1">
      <alignment horizontal="right" vertical="center" wrapText="1"/>
    </xf>
    <xf numFmtId="166" fontId="4" fillId="0" borderId="6" xfId="0" applyNumberFormat="1" applyFont="1" applyFill="1" applyBorder="1" applyAlignment="1">
      <alignment horizontal="righ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8" fillId="3" borderId="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opLeftCell="A6" zoomScale="72" zoomScaleNormal="72" workbookViewId="0">
      <selection activeCell="B32" sqref="B32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8" width="12.7109375" bestFit="1" customWidth="1"/>
    <col min="9" max="9" width="13.85546875" bestFit="1" customWidth="1"/>
  </cols>
  <sheetData>
    <row r="1" spans="1:12" ht="17.25" customHeight="1">
      <c r="E1" s="19"/>
      <c r="F1" s="19"/>
      <c r="G1" s="19"/>
    </row>
    <row r="2" spans="1:12" ht="15.75" hidden="1">
      <c r="D2" s="188" t="s">
        <v>99</v>
      </c>
      <c r="E2" s="188"/>
      <c r="F2" s="188"/>
      <c r="G2" s="188"/>
    </row>
    <row r="3" spans="1:12" ht="15.75" hidden="1">
      <c r="D3" s="188" t="s">
        <v>102</v>
      </c>
      <c r="E3" s="188"/>
      <c r="F3" s="188"/>
      <c r="G3" s="188"/>
    </row>
    <row r="4" spans="1:12" ht="15.75" hidden="1">
      <c r="D4" s="188" t="s">
        <v>141</v>
      </c>
      <c r="E4" s="188"/>
      <c r="F4" s="188"/>
      <c r="G4" s="188"/>
    </row>
    <row r="5" spans="1:12" hidden="1">
      <c r="E5" s="19"/>
      <c r="F5" s="19"/>
      <c r="G5" s="19"/>
    </row>
    <row r="6" spans="1:12" ht="15.75">
      <c r="B6" s="19"/>
      <c r="C6" s="19"/>
      <c r="D6" s="188" t="s">
        <v>132</v>
      </c>
      <c r="E6" s="188"/>
      <c r="F6" s="188"/>
      <c r="G6" s="75"/>
      <c r="H6" s="45"/>
      <c r="I6" s="45"/>
      <c r="J6" s="45"/>
      <c r="K6" s="45"/>
      <c r="L6" s="45"/>
    </row>
    <row r="7" spans="1:12" ht="15.75" hidden="1" customHeight="1">
      <c r="B7" s="19"/>
      <c r="C7" s="19"/>
      <c r="D7" s="75"/>
      <c r="E7" s="75" t="s">
        <v>28</v>
      </c>
      <c r="F7" s="75"/>
      <c r="G7" s="75"/>
      <c r="H7" s="45"/>
      <c r="I7" s="45"/>
      <c r="J7" s="45"/>
      <c r="K7" s="45"/>
      <c r="L7" s="45"/>
    </row>
    <row r="8" spans="1:12" ht="15.75" hidden="1" customHeight="1">
      <c r="B8" s="19"/>
      <c r="C8" s="19"/>
      <c r="D8" s="75" t="s">
        <v>13</v>
      </c>
      <c r="E8" s="75"/>
      <c r="F8" s="75"/>
      <c r="G8" s="75"/>
      <c r="H8" s="45"/>
      <c r="I8" s="45"/>
      <c r="J8" s="45"/>
      <c r="K8" s="45"/>
      <c r="L8" s="45"/>
    </row>
    <row r="9" spans="1:12" ht="12" hidden="1" customHeight="1">
      <c r="B9" s="19"/>
      <c r="C9" s="19"/>
      <c r="D9" s="75" t="s">
        <v>12</v>
      </c>
      <c r="E9" s="75"/>
      <c r="F9" s="75"/>
      <c r="G9" s="75"/>
      <c r="H9" s="45"/>
      <c r="I9" s="45"/>
      <c r="J9" s="45"/>
      <c r="K9" s="45"/>
      <c r="L9" s="45"/>
    </row>
    <row r="10" spans="1:12" ht="15.75">
      <c r="D10" s="191" t="s">
        <v>6</v>
      </c>
      <c r="E10" s="191"/>
      <c r="F10" s="191"/>
      <c r="G10" s="191"/>
      <c r="H10" s="45"/>
      <c r="I10" s="45"/>
      <c r="J10" s="45"/>
      <c r="K10" s="45"/>
      <c r="L10" s="45"/>
    </row>
    <row r="11" spans="1:12" ht="15.75">
      <c r="D11" s="188" t="s">
        <v>7</v>
      </c>
      <c r="E11" s="188"/>
      <c r="F11" s="188"/>
      <c r="G11" s="188"/>
      <c r="H11" s="45"/>
      <c r="I11" s="45"/>
      <c r="J11" s="45"/>
      <c r="K11" s="45"/>
      <c r="L11" s="45"/>
    </row>
    <row r="12" spans="1:12" ht="15.75">
      <c r="D12" s="188" t="s">
        <v>61</v>
      </c>
      <c r="E12" s="188"/>
      <c r="F12" s="188"/>
      <c r="G12" s="188"/>
      <c r="H12" s="45"/>
      <c r="I12" s="45"/>
      <c r="J12" s="45"/>
      <c r="K12" s="45"/>
      <c r="L12" s="45"/>
    </row>
    <row r="13" spans="1:12" ht="30.75" customHeight="1">
      <c r="D13" s="192" t="s">
        <v>77</v>
      </c>
      <c r="E13" s="192"/>
      <c r="F13" s="192"/>
      <c r="G13" s="192"/>
      <c r="H13" s="45"/>
      <c r="I13" s="45"/>
      <c r="J13" s="45"/>
      <c r="K13" s="45"/>
      <c r="L13" s="45"/>
    </row>
    <row r="14" spans="1:12">
      <c r="D14" s="190"/>
      <c r="E14" s="190"/>
      <c r="F14" s="190"/>
      <c r="G14" s="190"/>
      <c r="H14" s="45"/>
      <c r="I14" s="45"/>
      <c r="J14" s="45"/>
      <c r="K14" s="45"/>
      <c r="L14" s="45"/>
    </row>
    <row r="15" spans="1:12" ht="15.75">
      <c r="A15" s="189" t="s">
        <v>1</v>
      </c>
      <c r="B15" s="189"/>
      <c r="C15" s="189"/>
      <c r="D15" s="189"/>
      <c r="E15" s="189"/>
      <c r="F15" s="189"/>
      <c r="G15" s="189"/>
      <c r="H15" s="45"/>
      <c r="I15" s="45"/>
      <c r="J15" s="45"/>
      <c r="K15" s="45"/>
      <c r="L15" s="45"/>
    </row>
    <row r="16" spans="1:12" ht="15.75">
      <c r="A16" s="189" t="s">
        <v>72</v>
      </c>
      <c r="B16" s="189"/>
      <c r="C16" s="189"/>
      <c r="D16" s="189"/>
      <c r="E16" s="189"/>
      <c r="F16" s="189"/>
      <c r="G16" s="189"/>
      <c r="H16" s="45"/>
      <c r="I16" s="45"/>
      <c r="J16" s="45"/>
      <c r="K16" s="45"/>
      <c r="L16" s="45"/>
    </row>
    <row r="17" spans="1:12">
      <c r="H17" s="45"/>
      <c r="I17" s="45"/>
      <c r="J17" s="45"/>
      <c r="K17" s="45"/>
      <c r="L17" s="45"/>
    </row>
    <row r="18" spans="1:12">
      <c r="A18" s="193" t="s">
        <v>0</v>
      </c>
      <c r="B18" s="194" t="s">
        <v>2</v>
      </c>
      <c r="C18" s="88"/>
      <c r="D18" s="194" t="s">
        <v>9</v>
      </c>
      <c r="E18" s="194" t="s">
        <v>3</v>
      </c>
      <c r="F18" s="194"/>
      <c r="G18" s="194" t="s">
        <v>8</v>
      </c>
      <c r="H18" s="45"/>
      <c r="I18" s="45"/>
      <c r="J18" s="45"/>
      <c r="K18" s="45"/>
      <c r="L18" s="45"/>
    </row>
    <row r="19" spans="1:12" ht="63.75">
      <c r="A19" s="193"/>
      <c r="B19" s="194"/>
      <c r="C19" s="88" t="s">
        <v>11</v>
      </c>
      <c r="D19" s="194"/>
      <c r="E19" s="88" t="s">
        <v>4</v>
      </c>
      <c r="F19" s="88" t="s">
        <v>5</v>
      </c>
      <c r="G19" s="194"/>
      <c r="H19" s="45"/>
      <c r="I19" s="45"/>
      <c r="J19" s="45"/>
      <c r="K19" s="45"/>
      <c r="L19" s="45"/>
    </row>
    <row r="20" spans="1:12">
      <c r="A20" s="89">
        <v>1</v>
      </c>
      <c r="B20" s="88">
        <v>2</v>
      </c>
      <c r="C20" s="88">
        <v>3</v>
      </c>
      <c r="D20" s="88">
        <v>4</v>
      </c>
      <c r="E20" s="88">
        <v>5</v>
      </c>
      <c r="F20" s="57">
        <v>6</v>
      </c>
      <c r="G20" s="88">
        <v>7</v>
      </c>
      <c r="H20" s="45"/>
      <c r="I20" s="45"/>
      <c r="J20" s="45"/>
      <c r="K20" s="45"/>
      <c r="L20" s="45"/>
    </row>
    <row r="21" spans="1:12" ht="157.5">
      <c r="A21" s="150">
        <v>1</v>
      </c>
      <c r="B21" s="16" t="s">
        <v>107</v>
      </c>
      <c r="C21" s="4">
        <v>145</v>
      </c>
      <c r="D21" s="7">
        <v>1287</v>
      </c>
      <c r="E21" s="4">
        <f t="shared" ref="E21:E27" si="0">G21-F21</f>
        <v>4029.0592100000003</v>
      </c>
      <c r="F21" s="4">
        <v>40.697569999999999</v>
      </c>
      <c r="G21" s="4">
        <v>4069.7567800000002</v>
      </c>
      <c r="H21" s="45"/>
      <c r="I21" s="45"/>
      <c r="J21" s="45"/>
      <c r="K21" s="45"/>
      <c r="L21" s="45"/>
    </row>
    <row r="22" spans="1:12" ht="157.5">
      <c r="A22" s="150">
        <v>2</v>
      </c>
      <c r="B22" s="16" t="s">
        <v>108</v>
      </c>
      <c r="C22" s="4">
        <v>120</v>
      </c>
      <c r="D22" s="7">
        <v>944</v>
      </c>
      <c r="E22" s="4">
        <f t="shared" si="0"/>
        <v>2958.2699200000002</v>
      </c>
      <c r="F22" s="4">
        <v>29.881519999999998</v>
      </c>
      <c r="G22" s="4">
        <v>2988.1514400000001</v>
      </c>
      <c r="H22" s="45"/>
      <c r="I22" s="45"/>
      <c r="J22" s="45"/>
      <c r="K22" s="45"/>
      <c r="L22" s="45"/>
    </row>
    <row r="23" spans="1:12" ht="173.25" customHeight="1">
      <c r="A23" s="7">
        <v>3</v>
      </c>
      <c r="B23" s="16" t="s">
        <v>105</v>
      </c>
      <c r="C23" s="99">
        <v>593</v>
      </c>
      <c r="D23" s="7">
        <v>5251</v>
      </c>
      <c r="E23" s="21">
        <f>G23-F23</f>
        <v>7025.8872000000001</v>
      </c>
      <c r="F23" s="21">
        <v>70.968559999999997</v>
      </c>
      <c r="G23" s="21">
        <v>7096.8557600000004</v>
      </c>
      <c r="H23" s="45"/>
      <c r="I23" s="45"/>
      <c r="J23" s="45"/>
      <c r="K23" s="45"/>
      <c r="L23" s="45"/>
    </row>
    <row r="24" spans="1:12" ht="126">
      <c r="A24" s="7">
        <v>4</v>
      </c>
      <c r="B24" s="42" t="s">
        <v>106</v>
      </c>
      <c r="C24" s="7">
        <v>249</v>
      </c>
      <c r="D24" s="7">
        <v>1813</v>
      </c>
      <c r="E24" s="130">
        <f t="shared" si="0"/>
        <v>4741.3966900000005</v>
      </c>
      <c r="F24" s="21">
        <v>47.892899999999997</v>
      </c>
      <c r="G24" s="21">
        <v>4789.2895900000003</v>
      </c>
      <c r="H24" s="45"/>
      <c r="I24" s="45"/>
      <c r="J24" s="45"/>
      <c r="K24" s="45"/>
      <c r="L24" s="45"/>
    </row>
    <row r="25" spans="1:12" ht="173.25">
      <c r="A25" s="150">
        <v>5</v>
      </c>
      <c r="B25" s="42" t="s">
        <v>117</v>
      </c>
      <c r="C25" s="99">
        <v>430</v>
      </c>
      <c r="D25" s="7">
        <v>4218.3</v>
      </c>
      <c r="E25" s="130">
        <f t="shared" si="0"/>
        <v>7474.3463499999998</v>
      </c>
      <c r="F25" s="21">
        <v>75.498450000000005</v>
      </c>
      <c r="G25" s="141">
        <v>7549.8447999999999</v>
      </c>
      <c r="H25" s="45"/>
      <c r="I25" s="45"/>
      <c r="J25" s="45"/>
      <c r="K25" s="45"/>
      <c r="L25" s="45"/>
    </row>
    <row r="26" spans="1:12" ht="173.25">
      <c r="A26" s="150">
        <v>6</v>
      </c>
      <c r="B26" s="42" t="s">
        <v>109</v>
      </c>
      <c r="C26" s="99">
        <v>350</v>
      </c>
      <c r="D26" s="7">
        <v>4069.2</v>
      </c>
      <c r="E26" s="130">
        <f t="shared" si="0"/>
        <v>6688.3815300000006</v>
      </c>
      <c r="F26" s="21">
        <v>67.55941</v>
      </c>
      <c r="G26" s="130">
        <v>6755.9409400000004</v>
      </c>
      <c r="H26" s="45"/>
      <c r="I26" s="46"/>
      <c r="J26" s="45"/>
      <c r="K26" s="45"/>
      <c r="L26" s="45"/>
    </row>
    <row r="27" spans="1:12" ht="174" customHeight="1">
      <c r="A27" s="7">
        <v>7</v>
      </c>
      <c r="B27" s="16" t="s">
        <v>143</v>
      </c>
      <c r="C27" s="6">
        <v>280</v>
      </c>
      <c r="D27" s="7">
        <v>1327</v>
      </c>
      <c r="E27" s="24">
        <f t="shared" si="0"/>
        <v>3276.6823799999997</v>
      </c>
      <c r="F27" s="24">
        <v>33.097810000000003</v>
      </c>
      <c r="G27" s="79">
        <v>3309.7801899999999</v>
      </c>
      <c r="H27" s="45"/>
      <c r="I27" s="46"/>
      <c r="J27" s="45"/>
      <c r="K27" s="45"/>
      <c r="L27" s="45"/>
    </row>
    <row r="28" spans="1:12" ht="126">
      <c r="A28" s="7">
        <v>8</v>
      </c>
      <c r="B28" s="16" t="s">
        <v>122</v>
      </c>
      <c r="C28" s="99">
        <v>618</v>
      </c>
      <c r="D28" s="7">
        <v>2530</v>
      </c>
      <c r="E28" s="21">
        <v>7325.48279</v>
      </c>
      <c r="F28" s="79">
        <f>G28-E28</f>
        <v>256.55645999999979</v>
      </c>
      <c r="G28" s="151">
        <v>7582.0392499999998</v>
      </c>
      <c r="H28" s="45"/>
      <c r="I28" s="46"/>
      <c r="J28" s="45"/>
      <c r="K28" s="45"/>
      <c r="L28" s="45"/>
    </row>
    <row r="29" spans="1:12" ht="132" customHeight="1">
      <c r="A29" s="150">
        <v>9</v>
      </c>
      <c r="B29" s="143" t="s">
        <v>118</v>
      </c>
      <c r="C29" s="4">
        <v>508</v>
      </c>
      <c r="D29" s="7">
        <v>2234.4</v>
      </c>
      <c r="E29" s="24">
        <f>G29-F29</f>
        <v>5087.3152700000001</v>
      </c>
      <c r="F29" s="24">
        <v>51.387030000000003</v>
      </c>
      <c r="G29" s="22">
        <v>5138.7022999999999</v>
      </c>
      <c r="H29" s="45"/>
      <c r="I29" s="46"/>
      <c r="J29" s="45"/>
      <c r="K29" s="45"/>
      <c r="L29" s="45"/>
    </row>
    <row r="30" spans="1:12" ht="157.5">
      <c r="A30" s="150">
        <v>10</v>
      </c>
      <c r="B30" s="16" t="s">
        <v>151</v>
      </c>
      <c r="C30" s="99">
        <v>425</v>
      </c>
      <c r="D30" s="7"/>
      <c r="E30" s="21">
        <f>G30-F30</f>
        <v>1360.62492</v>
      </c>
      <c r="F30" s="21">
        <v>13.743690000000001</v>
      </c>
      <c r="G30" s="21">
        <v>1374.36861</v>
      </c>
      <c r="H30" s="45"/>
      <c r="I30" s="46"/>
      <c r="J30" s="45"/>
      <c r="K30" s="45"/>
      <c r="L30" s="45"/>
    </row>
    <row r="31" spans="1:12" ht="225.75" customHeight="1">
      <c r="A31" s="7">
        <v>11</v>
      </c>
      <c r="B31" s="16" t="s">
        <v>165</v>
      </c>
      <c r="C31" s="99">
        <v>420</v>
      </c>
      <c r="D31" s="7">
        <v>4265.6000000000004</v>
      </c>
      <c r="E31" s="21">
        <v>8383.8911606999991</v>
      </c>
      <c r="F31" s="79">
        <v>84.68576929999999</v>
      </c>
      <c r="G31" s="21">
        <v>8468.5769299999993</v>
      </c>
      <c r="H31" s="45"/>
      <c r="I31" s="46"/>
      <c r="J31" s="45"/>
      <c r="K31" s="45"/>
      <c r="L31" s="45"/>
    </row>
    <row r="32" spans="1:12" ht="157.5">
      <c r="A32" s="150">
        <v>12</v>
      </c>
      <c r="B32" s="16" t="s">
        <v>144</v>
      </c>
      <c r="C32" s="99">
        <v>1550</v>
      </c>
      <c r="D32" s="7">
        <v>9600</v>
      </c>
      <c r="E32" s="21">
        <v>8739.3666599999997</v>
      </c>
      <c r="F32" s="21">
        <v>88.276439999999994</v>
      </c>
      <c r="G32" s="21">
        <v>8827.6430999999993</v>
      </c>
      <c r="H32" s="45"/>
      <c r="I32" s="46"/>
      <c r="J32" s="45"/>
      <c r="K32" s="45"/>
      <c r="L32" s="45"/>
    </row>
    <row r="33" spans="1:12" ht="173.25">
      <c r="A33" s="150">
        <v>13</v>
      </c>
      <c r="B33" s="16" t="s">
        <v>164</v>
      </c>
      <c r="C33" s="7">
        <v>990</v>
      </c>
      <c r="D33" s="7">
        <v>3739</v>
      </c>
      <c r="E33" s="21">
        <f t="shared" ref="E33" si="1">G33-F33</f>
        <v>5568.8654735999999</v>
      </c>
      <c r="F33" s="21">
        <f>0.01*G33</f>
        <v>56.251166400000002</v>
      </c>
      <c r="G33" s="21">
        <v>5625.1166400000002</v>
      </c>
      <c r="H33" s="45"/>
      <c r="I33" s="46"/>
      <c r="J33" s="45"/>
      <c r="K33" s="45"/>
      <c r="L33" s="45"/>
    </row>
    <row r="34" spans="1:12" ht="15.75">
      <c r="A34" s="7"/>
      <c r="B34" s="41" t="s">
        <v>10</v>
      </c>
      <c r="C34" s="52">
        <f>SUM(C21:C33)</f>
        <v>6678</v>
      </c>
      <c r="D34" s="52">
        <f>SUM(D21:D33)</f>
        <v>41278.5</v>
      </c>
      <c r="E34" s="80">
        <f>SUM(E21:E33)</f>
        <v>72659.569554300004</v>
      </c>
      <c r="F34" s="80">
        <f>SUM(F21:F33)</f>
        <v>916.4967756999996</v>
      </c>
      <c r="G34" s="80">
        <f>E34+F34</f>
        <v>73576.066330000001</v>
      </c>
      <c r="H34" s="45"/>
      <c r="I34" s="46"/>
      <c r="J34" s="45"/>
      <c r="K34" s="45"/>
      <c r="L34" s="45"/>
    </row>
    <row r="35" spans="1:12">
      <c r="A35" s="154"/>
      <c r="B35" s="45"/>
      <c r="C35" s="45"/>
      <c r="D35" s="45"/>
      <c r="E35" s="46"/>
      <c r="F35" s="45"/>
      <c r="G35" s="45"/>
      <c r="H35" s="45"/>
      <c r="I35" s="45"/>
      <c r="J35" s="45"/>
      <c r="K35" s="45"/>
      <c r="L35" s="45"/>
    </row>
    <row r="36" spans="1:12">
      <c r="A36" s="154"/>
      <c r="B36" s="45"/>
      <c r="C36" s="45"/>
      <c r="D36" s="45"/>
      <c r="E36" s="46"/>
      <c r="F36" s="45"/>
      <c r="G36" s="46"/>
      <c r="H36" s="46"/>
      <c r="I36" s="45"/>
      <c r="J36" s="45"/>
      <c r="K36" s="45"/>
      <c r="L36" s="45"/>
    </row>
    <row r="37" spans="1:12" ht="15">
      <c r="A37" s="51"/>
      <c r="E37" s="23"/>
      <c r="G37" s="131"/>
      <c r="I37" s="23"/>
    </row>
    <row r="38" spans="1:12">
      <c r="E38" s="23"/>
    </row>
    <row r="39" spans="1:12">
      <c r="E39" s="23"/>
      <c r="F39" s="129"/>
      <c r="G39" s="23"/>
    </row>
    <row r="40" spans="1:12">
      <c r="E40" s="23"/>
    </row>
    <row r="41" spans="1:12">
      <c r="E41" s="23"/>
    </row>
  </sheetData>
  <mergeCells count="16">
    <mergeCell ref="A18:A19"/>
    <mergeCell ref="B18:B19"/>
    <mergeCell ref="D18:D19"/>
    <mergeCell ref="E18:F18"/>
    <mergeCell ref="G18:G19"/>
    <mergeCell ref="D4:G4"/>
    <mergeCell ref="D3:G3"/>
    <mergeCell ref="D2:G2"/>
    <mergeCell ref="A15:G15"/>
    <mergeCell ref="A16:G16"/>
    <mergeCell ref="D6:F6"/>
    <mergeCell ref="D14:G14"/>
    <mergeCell ref="D10:G10"/>
    <mergeCell ref="D11:G11"/>
    <mergeCell ref="D12:G12"/>
    <mergeCell ref="D13:G13"/>
  </mergeCells>
  <pageMargins left="1.1023622047244095" right="0.70866141732283472" top="0.59055118110236227" bottom="0.3937007874015748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30" zoomScale="72" zoomScaleNormal="72" workbookViewId="0">
      <selection activeCell="D36" sqref="D36:G44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8" width="12.7109375" bestFit="1" customWidth="1"/>
    <col min="9" max="9" width="13.85546875" bestFit="1" customWidth="1"/>
  </cols>
  <sheetData>
    <row r="1" spans="1:12" ht="6" customHeight="1">
      <c r="E1" s="19"/>
      <c r="F1" s="19"/>
      <c r="G1" s="19"/>
    </row>
    <row r="2" spans="1:12">
      <c r="E2" s="19"/>
      <c r="F2" s="19"/>
      <c r="G2" s="19"/>
    </row>
    <row r="3" spans="1:12" ht="15.75" hidden="1">
      <c r="D3" s="188" t="s">
        <v>95</v>
      </c>
      <c r="E3" s="188"/>
      <c r="F3" s="188"/>
      <c r="G3" s="188"/>
    </row>
    <row r="4" spans="1:12" ht="15.75" hidden="1">
      <c r="D4" s="188" t="s">
        <v>102</v>
      </c>
      <c r="E4" s="188"/>
      <c r="F4" s="188"/>
      <c r="G4" s="188"/>
    </row>
    <row r="5" spans="1:12" ht="15.75" hidden="1">
      <c r="D5" s="188" t="s">
        <v>141</v>
      </c>
      <c r="E5" s="188"/>
      <c r="F5" s="188"/>
      <c r="G5" s="188"/>
    </row>
    <row r="6" spans="1:12">
      <c r="E6" s="19"/>
      <c r="F6" s="19"/>
      <c r="G6" s="19"/>
    </row>
    <row r="7" spans="1:12" ht="15.75">
      <c r="B7" s="19"/>
      <c r="C7" s="19"/>
      <c r="D7" s="188" t="s">
        <v>170</v>
      </c>
      <c r="E7" s="188"/>
      <c r="F7" s="188"/>
      <c r="G7" s="75"/>
      <c r="H7" s="45"/>
      <c r="I7" s="45"/>
      <c r="J7" s="45"/>
      <c r="K7" s="45"/>
      <c r="L7" s="45"/>
    </row>
    <row r="8" spans="1:12" ht="15.75" hidden="1" customHeight="1">
      <c r="B8" s="19"/>
      <c r="C8" s="19"/>
      <c r="D8" s="75"/>
      <c r="E8" s="75" t="s">
        <v>28</v>
      </c>
      <c r="F8" s="75"/>
      <c r="G8" s="75"/>
      <c r="H8" s="45"/>
      <c r="I8" s="45"/>
      <c r="J8" s="45"/>
      <c r="K8" s="45"/>
      <c r="L8" s="45"/>
    </row>
    <row r="9" spans="1:12" ht="15.75" hidden="1" customHeight="1">
      <c r="B9" s="19"/>
      <c r="C9" s="19"/>
      <c r="D9" s="75" t="s">
        <v>13</v>
      </c>
      <c r="E9" s="75"/>
      <c r="F9" s="75"/>
      <c r="G9" s="75"/>
      <c r="H9" s="45"/>
      <c r="I9" s="45"/>
      <c r="J9" s="45"/>
      <c r="K9" s="45"/>
      <c r="L9" s="45"/>
    </row>
    <row r="10" spans="1:12" ht="12" hidden="1" customHeight="1">
      <c r="B10" s="19"/>
      <c r="C10" s="19"/>
      <c r="D10" s="75" t="s">
        <v>12</v>
      </c>
      <c r="E10" s="75"/>
      <c r="F10" s="75"/>
      <c r="G10" s="75"/>
      <c r="H10" s="45"/>
      <c r="I10" s="45"/>
      <c r="J10" s="45"/>
      <c r="K10" s="45"/>
      <c r="L10" s="45"/>
    </row>
    <row r="11" spans="1:12" ht="15.75">
      <c r="D11" s="191" t="s">
        <v>6</v>
      </c>
      <c r="E11" s="191"/>
      <c r="F11" s="191"/>
      <c r="G11" s="191"/>
      <c r="H11" s="45"/>
      <c r="I11" s="45"/>
      <c r="J11" s="45"/>
      <c r="K11" s="45"/>
      <c r="L11" s="45"/>
    </row>
    <row r="12" spans="1:12" ht="15.75">
      <c r="D12" s="188" t="s">
        <v>7</v>
      </c>
      <c r="E12" s="188"/>
      <c r="F12" s="188"/>
      <c r="G12" s="188"/>
      <c r="H12" s="45"/>
      <c r="I12" s="45"/>
      <c r="J12" s="45"/>
      <c r="K12" s="45"/>
      <c r="L12" s="45"/>
    </row>
    <row r="13" spans="1:12" ht="15.75">
      <c r="D13" s="188" t="s">
        <v>61</v>
      </c>
      <c r="E13" s="188"/>
      <c r="F13" s="188"/>
      <c r="G13" s="188"/>
      <c r="H13" s="45"/>
      <c r="I13" s="45"/>
      <c r="J13" s="45"/>
      <c r="K13" s="45"/>
      <c r="L13" s="45"/>
    </row>
    <row r="14" spans="1:12" ht="30.75" customHeight="1">
      <c r="D14" s="192" t="s">
        <v>77</v>
      </c>
      <c r="E14" s="192"/>
      <c r="F14" s="192"/>
      <c r="G14" s="192"/>
      <c r="H14" s="45"/>
      <c r="I14" s="45"/>
      <c r="J14" s="45"/>
      <c r="K14" s="45"/>
      <c r="L14" s="45"/>
    </row>
    <row r="15" spans="1:12">
      <c r="D15" s="190"/>
      <c r="E15" s="190"/>
      <c r="F15" s="190"/>
      <c r="G15" s="190"/>
      <c r="H15" s="45"/>
      <c r="I15" s="45"/>
      <c r="J15" s="45"/>
      <c r="K15" s="45"/>
      <c r="L15" s="45"/>
    </row>
    <row r="16" spans="1:12" ht="15.75">
      <c r="A16" s="189" t="s">
        <v>1</v>
      </c>
      <c r="B16" s="189"/>
      <c r="C16" s="189"/>
      <c r="D16" s="189"/>
      <c r="E16" s="189"/>
      <c r="F16" s="189"/>
      <c r="G16" s="189"/>
      <c r="H16" s="45"/>
      <c r="I16" s="45"/>
      <c r="J16" s="45"/>
      <c r="K16" s="45"/>
      <c r="L16" s="45"/>
    </row>
    <row r="17" spans="1:12" ht="15.75">
      <c r="A17" s="189" t="s">
        <v>161</v>
      </c>
      <c r="B17" s="189"/>
      <c r="C17" s="189"/>
      <c r="D17" s="189"/>
      <c r="E17" s="189"/>
      <c r="F17" s="189"/>
      <c r="G17" s="189"/>
      <c r="H17" s="45"/>
      <c r="I17" s="45"/>
      <c r="J17" s="45"/>
      <c r="K17" s="45"/>
      <c r="L17" s="45"/>
    </row>
    <row r="18" spans="1:12">
      <c r="H18" s="45"/>
      <c r="I18" s="45"/>
      <c r="J18" s="45"/>
      <c r="K18" s="45"/>
      <c r="L18" s="45"/>
    </row>
    <row r="19" spans="1:12">
      <c r="A19" s="193" t="s">
        <v>0</v>
      </c>
      <c r="B19" s="194" t="s">
        <v>2</v>
      </c>
      <c r="C19" s="112"/>
      <c r="D19" s="194" t="s">
        <v>9</v>
      </c>
      <c r="E19" s="194" t="s">
        <v>3</v>
      </c>
      <c r="F19" s="194"/>
      <c r="G19" s="194" t="s">
        <v>8</v>
      </c>
      <c r="H19" s="45"/>
      <c r="I19" s="45"/>
      <c r="J19" s="45"/>
      <c r="K19" s="45"/>
      <c r="L19" s="45"/>
    </row>
    <row r="20" spans="1:12" ht="63.75">
      <c r="A20" s="193"/>
      <c r="B20" s="194"/>
      <c r="C20" s="112" t="s">
        <v>11</v>
      </c>
      <c r="D20" s="194"/>
      <c r="E20" s="112" t="s">
        <v>4</v>
      </c>
      <c r="F20" s="112" t="s">
        <v>5</v>
      </c>
      <c r="G20" s="194"/>
      <c r="H20" s="45"/>
      <c r="I20" s="45"/>
      <c r="J20" s="45"/>
      <c r="K20" s="45"/>
      <c r="L20" s="45"/>
    </row>
    <row r="21" spans="1:12">
      <c r="A21" s="113">
        <v>1</v>
      </c>
      <c r="B21" s="112">
        <v>2</v>
      </c>
      <c r="C21" s="112">
        <v>3</v>
      </c>
      <c r="D21" s="112">
        <v>4</v>
      </c>
      <c r="E21" s="112">
        <v>5</v>
      </c>
      <c r="F21" s="57">
        <v>6</v>
      </c>
      <c r="G21" s="112">
        <v>7</v>
      </c>
      <c r="H21" s="45"/>
      <c r="I21" s="45"/>
      <c r="J21" s="45"/>
      <c r="K21" s="45"/>
      <c r="L21" s="45"/>
    </row>
    <row r="22" spans="1:12" hidden="1">
      <c r="H22" s="45"/>
      <c r="I22" s="45"/>
      <c r="J22" s="45"/>
      <c r="K22" s="45"/>
      <c r="L22" s="45"/>
    </row>
    <row r="23" spans="1:12" hidden="1">
      <c r="H23" s="45"/>
      <c r="I23" s="45"/>
      <c r="J23" s="45"/>
      <c r="K23" s="45"/>
      <c r="L23" s="45"/>
    </row>
    <row r="24" spans="1:12" ht="191.25" customHeight="1">
      <c r="A24" s="7">
        <v>1</v>
      </c>
      <c r="B24" s="16" t="s">
        <v>145</v>
      </c>
      <c r="C24" s="7">
        <v>400</v>
      </c>
      <c r="D24" s="7">
        <v>2520</v>
      </c>
      <c r="E24" s="21">
        <f t="shared" ref="E24:E30" si="0">G24-F24</f>
        <v>8346.071899999999</v>
      </c>
      <c r="F24" s="7">
        <v>84.303759999999997</v>
      </c>
      <c r="G24" s="7">
        <v>8430.3756599999997</v>
      </c>
      <c r="H24" s="45"/>
      <c r="I24" s="45"/>
      <c r="J24" s="45"/>
      <c r="K24" s="45"/>
      <c r="L24" s="45"/>
    </row>
    <row r="25" spans="1:12" ht="157.5">
      <c r="A25" s="99">
        <v>2</v>
      </c>
      <c r="B25" s="16" t="s">
        <v>119</v>
      </c>
      <c r="C25" s="7">
        <v>230</v>
      </c>
      <c r="D25" s="7">
        <v>2668</v>
      </c>
      <c r="E25" s="21">
        <f t="shared" si="0"/>
        <v>3789.1173899999999</v>
      </c>
      <c r="F25" s="21">
        <v>38.273919999999997</v>
      </c>
      <c r="G25" s="21">
        <v>3827.39131</v>
      </c>
      <c r="H25" s="45"/>
      <c r="I25" s="45"/>
      <c r="J25" s="45"/>
      <c r="K25" s="45"/>
      <c r="L25" s="45"/>
    </row>
    <row r="26" spans="1:12" ht="173.25">
      <c r="A26" s="99">
        <v>3</v>
      </c>
      <c r="B26" s="16" t="s">
        <v>152</v>
      </c>
      <c r="C26" s="7">
        <v>300</v>
      </c>
      <c r="D26" s="7">
        <v>1578.8</v>
      </c>
      <c r="E26" s="21">
        <f t="shared" si="0"/>
        <v>5943.7501099999999</v>
      </c>
      <c r="F26" s="21">
        <v>60.037880000000001</v>
      </c>
      <c r="G26" s="21">
        <v>6003.7879899999998</v>
      </c>
      <c r="H26" s="45"/>
      <c r="I26" s="149"/>
      <c r="J26" s="45"/>
      <c r="K26" s="45"/>
      <c r="L26" s="45"/>
    </row>
    <row r="27" spans="1:12" ht="157.5">
      <c r="A27" s="99">
        <v>4</v>
      </c>
      <c r="B27" s="16" t="s">
        <v>153</v>
      </c>
      <c r="C27" s="7">
        <v>470</v>
      </c>
      <c r="D27" s="7">
        <v>2818.8</v>
      </c>
      <c r="E27" s="21">
        <f t="shared" si="0"/>
        <v>9204.25324</v>
      </c>
      <c r="F27" s="21">
        <v>92.972260000000006</v>
      </c>
      <c r="G27" s="21">
        <v>9297.2255000000005</v>
      </c>
      <c r="H27" s="45"/>
      <c r="I27" s="149"/>
      <c r="J27" s="45"/>
      <c r="K27" s="45"/>
      <c r="L27" s="45"/>
    </row>
    <row r="28" spans="1:12" ht="157.5">
      <c r="A28" s="7">
        <v>5</v>
      </c>
      <c r="B28" s="16" t="s">
        <v>155</v>
      </c>
      <c r="C28" s="7">
        <v>220</v>
      </c>
      <c r="D28" s="7">
        <v>1834.28</v>
      </c>
      <c r="E28" s="21">
        <f t="shared" si="0"/>
        <v>5031.9915700000001</v>
      </c>
      <c r="F28" s="21">
        <v>50.828200000000002</v>
      </c>
      <c r="G28" s="21">
        <v>5082.8197700000001</v>
      </c>
      <c r="H28" s="45"/>
      <c r="I28" s="45"/>
      <c r="J28" s="45"/>
      <c r="K28" s="45"/>
      <c r="L28" s="45"/>
    </row>
    <row r="29" spans="1:12" ht="141.75">
      <c r="A29" s="7">
        <v>6</v>
      </c>
      <c r="B29" s="16" t="s">
        <v>157</v>
      </c>
      <c r="C29" s="7">
        <v>281</v>
      </c>
      <c r="D29" s="7">
        <v>1686</v>
      </c>
      <c r="E29" s="21">
        <f t="shared" si="0"/>
        <v>4489.9460399999998</v>
      </c>
      <c r="F29" s="21">
        <v>45.353000000000002</v>
      </c>
      <c r="G29" s="21">
        <v>4535.2990399999999</v>
      </c>
      <c r="H29" s="45"/>
      <c r="I29" s="45"/>
      <c r="J29" s="45"/>
      <c r="K29" s="45"/>
      <c r="L29" s="45"/>
    </row>
    <row r="30" spans="1:12" ht="173.25">
      <c r="A30" s="7">
        <v>7</v>
      </c>
      <c r="B30" s="16" t="s">
        <v>172</v>
      </c>
      <c r="C30" s="7">
        <v>335</v>
      </c>
      <c r="D30" s="7">
        <v>3463.91</v>
      </c>
      <c r="E30" s="21">
        <f t="shared" si="0"/>
        <v>7329.8511000000008</v>
      </c>
      <c r="F30" s="21">
        <v>74.038899999999998</v>
      </c>
      <c r="G30" s="21">
        <v>7403.89</v>
      </c>
      <c r="H30" s="45"/>
      <c r="I30" s="46"/>
      <c r="J30" s="45"/>
      <c r="K30" s="45"/>
      <c r="L30" s="45"/>
    </row>
    <row r="31" spans="1:12" ht="126">
      <c r="A31" s="7">
        <v>8</v>
      </c>
      <c r="B31" s="16" t="s">
        <v>156</v>
      </c>
      <c r="C31" s="7">
        <v>726</v>
      </c>
      <c r="D31" s="7">
        <v>4356</v>
      </c>
      <c r="E31" s="21">
        <v>5865.01865</v>
      </c>
      <c r="F31" s="21">
        <v>59.242620000000002</v>
      </c>
      <c r="G31" s="21">
        <v>5924.26127</v>
      </c>
      <c r="H31" s="45"/>
      <c r="I31" s="45"/>
      <c r="J31" s="45"/>
      <c r="K31" s="45"/>
      <c r="L31" s="45"/>
    </row>
    <row r="32" spans="1:12" ht="15.75">
      <c r="A32" s="49"/>
      <c r="B32" s="41" t="s">
        <v>10</v>
      </c>
      <c r="C32" s="52">
        <f>SUM(C24:C31)</f>
        <v>2962</v>
      </c>
      <c r="D32" s="52">
        <f>SUM(D24:D31)</f>
        <v>20925.79</v>
      </c>
      <c r="E32" s="80">
        <f>SUM(E24:E31)</f>
        <v>50000</v>
      </c>
      <c r="F32" s="80">
        <f>SUM(F24:F31)</f>
        <v>505.05053999999996</v>
      </c>
      <c r="G32" s="80">
        <f>SUM(G24:G31)</f>
        <v>50505.050540000004</v>
      </c>
      <c r="H32" s="45"/>
      <c r="I32" s="45"/>
      <c r="J32" s="45"/>
      <c r="K32" s="45"/>
      <c r="L32" s="45"/>
    </row>
    <row r="33" spans="1:12">
      <c r="A33" s="45"/>
      <c r="B33" s="45"/>
      <c r="C33" s="45"/>
      <c r="D33" s="45"/>
      <c r="E33" s="46"/>
      <c r="F33" s="45"/>
      <c r="G33" s="45"/>
      <c r="H33" s="45"/>
      <c r="I33" s="45"/>
      <c r="J33" s="45"/>
      <c r="K33" s="45"/>
      <c r="L33" s="45"/>
    </row>
    <row r="34" spans="1:12">
      <c r="A34" s="45"/>
      <c r="B34" s="45"/>
      <c r="C34" s="45"/>
      <c r="D34" s="45"/>
      <c r="E34" s="46"/>
      <c r="F34" s="45"/>
      <c r="G34" s="46"/>
      <c r="H34" s="46"/>
      <c r="I34" s="45"/>
      <c r="J34" s="45"/>
      <c r="K34" s="45"/>
      <c r="L34" s="45"/>
    </row>
    <row r="35" spans="1:12" ht="9.75" customHeight="1">
      <c r="E35" s="23"/>
      <c r="G35" s="97"/>
      <c r="I35" s="23"/>
    </row>
    <row r="36" spans="1:12">
      <c r="E36" s="23"/>
      <c r="G36" s="23"/>
    </row>
    <row r="37" spans="1:12">
      <c r="E37" s="23"/>
    </row>
    <row r="39" spans="1:12">
      <c r="E39" s="23"/>
    </row>
    <row r="42" spans="1:12">
      <c r="G42" s="23"/>
    </row>
    <row r="47" spans="1:12">
      <c r="E47" s="23"/>
    </row>
  </sheetData>
  <mergeCells count="16">
    <mergeCell ref="A16:G16"/>
    <mergeCell ref="A17:G17"/>
    <mergeCell ref="A19:A20"/>
    <mergeCell ref="B19:B20"/>
    <mergeCell ref="D19:D20"/>
    <mergeCell ref="E19:F19"/>
    <mergeCell ref="G19:G20"/>
    <mergeCell ref="D5:G5"/>
    <mergeCell ref="D4:G4"/>
    <mergeCell ref="D3:G3"/>
    <mergeCell ref="D7:F7"/>
    <mergeCell ref="D15:G15"/>
    <mergeCell ref="D14:G14"/>
    <mergeCell ref="D11:G11"/>
    <mergeCell ref="D12:G12"/>
    <mergeCell ref="D13:G13"/>
  </mergeCells>
  <pageMargins left="1.1023622047244095" right="0.70866141732283472" top="0.74803149606299213" bottom="0.59055118110236227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7"/>
  <sheetViews>
    <sheetView topLeftCell="A25" zoomScale="72" zoomScaleNormal="72" workbookViewId="0">
      <selection activeCell="B26" sqref="B26"/>
    </sheetView>
  </sheetViews>
  <sheetFormatPr defaultRowHeight="12.75"/>
  <cols>
    <col min="1" max="1" width="5.140625" customWidth="1"/>
    <col min="2" max="2" width="23.85546875" customWidth="1"/>
    <col min="3" max="3" width="9.5703125" customWidth="1"/>
    <col min="4" max="4" width="10.42578125" customWidth="1"/>
    <col min="5" max="5" width="14.140625" customWidth="1"/>
    <col min="6" max="6" width="11.85546875" customWidth="1"/>
    <col min="7" max="7" width="13.7109375" customWidth="1"/>
    <col min="8" max="9" width="12.7109375" bestFit="1" customWidth="1"/>
  </cols>
  <sheetData>
    <row r="1" spans="1:12">
      <c r="E1" s="19"/>
      <c r="F1" s="19"/>
      <c r="G1" s="19"/>
    </row>
    <row r="2" spans="1:12" ht="15.75" hidden="1">
      <c r="D2" s="188" t="s">
        <v>100</v>
      </c>
      <c r="E2" s="188"/>
      <c r="F2" s="188"/>
      <c r="G2" s="188"/>
    </row>
    <row r="3" spans="1:12" ht="15.75" hidden="1">
      <c r="D3" s="188" t="s">
        <v>102</v>
      </c>
      <c r="E3" s="188"/>
      <c r="F3" s="188"/>
      <c r="G3" s="188"/>
    </row>
    <row r="4" spans="1:12" ht="15.75" hidden="1">
      <c r="D4" s="188" t="s">
        <v>141</v>
      </c>
      <c r="E4" s="188"/>
      <c r="F4" s="188"/>
      <c r="G4" s="188"/>
    </row>
    <row r="5" spans="1:12">
      <c r="E5" s="19"/>
      <c r="F5" s="19"/>
      <c r="G5" s="19"/>
    </row>
    <row r="6" spans="1:12" ht="15.75">
      <c r="B6" s="19"/>
      <c r="C6" s="19"/>
      <c r="D6" s="188" t="s">
        <v>99</v>
      </c>
      <c r="E6" s="188"/>
      <c r="F6" s="188"/>
      <c r="G6" s="75"/>
      <c r="H6" s="45"/>
      <c r="I6" s="45"/>
      <c r="J6" s="45"/>
      <c r="K6" s="45"/>
      <c r="L6" s="45"/>
    </row>
    <row r="7" spans="1:12" ht="15.75" hidden="1" customHeight="1">
      <c r="B7" s="19"/>
      <c r="C7" s="19"/>
      <c r="D7" s="75"/>
      <c r="E7" s="75" t="s">
        <v>28</v>
      </c>
      <c r="F7" s="75"/>
      <c r="G7" s="75"/>
      <c r="H7" s="45"/>
      <c r="I7" s="45"/>
      <c r="J7" s="45"/>
      <c r="K7" s="45"/>
      <c r="L7" s="45"/>
    </row>
    <row r="8" spans="1:12" ht="15.75" hidden="1" customHeight="1">
      <c r="B8" s="19"/>
      <c r="C8" s="19"/>
      <c r="D8" s="75" t="s">
        <v>13</v>
      </c>
      <c r="E8" s="75"/>
      <c r="F8" s="75"/>
      <c r="G8" s="75"/>
      <c r="H8" s="45"/>
      <c r="I8" s="45"/>
      <c r="J8" s="45"/>
      <c r="K8" s="45"/>
      <c r="L8" s="45"/>
    </row>
    <row r="9" spans="1:12" ht="12" hidden="1" customHeight="1">
      <c r="B9" s="19"/>
      <c r="C9" s="19"/>
      <c r="D9" s="75" t="s">
        <v>12</v>
      </c>
      <c r="E9" s="75"/>
      <c r="F9" s="75"/>
      <c r="G9" s="75"/>
      <c r="H9" s="45"/>
      <c r="I9" s="45"/>
      <c r="J9" s="45"/>
      <c r="K9" s="45"/>
      <c r="L9" s="45"/>
    </row>
    <row r="10" spans="1:12" ht="15.75">
      <c r="D10" s="191" t="s">
        <v>6</v>
      </c>
      <c r="E10" s="191"/>
      <c r="F10" s="191"/>
      <c r="G10" s="191"/>
      <c r="H10" s="45"/>
      <c r="I10" s="45"/>
      <c r="J10" s="45"/>
      <c r="K10" s="45"/>
      <c r="L10" s="45"/>
    </row>
    <row r="11" spans="1:12" ht="15.75">
      <c r="D11" s="188" t="s">
        <v>7</v>
      </c>
      <c r="E11" s="188"/>
      <c r="F11" s="188"/>
      <c r="G11" s="188"/>
      <c r="H11" s="45"/>
      <c r="I11" s="45"/>
      <c r="J11" s="45"/>
      <c r="K11" s="45"/>
      <c r="L11" s="45"/>
    </row>
    <row r="12" spans="1:12" ht="15.75">
      <c r="D12" s="188" t="s">
        <v>61</v>
      </c>
      <c r="E12" s="188"/>
      <c r="F12" s="188"/>
      <c r="G12" s="188"/>
      <c r="H12" s="45"/>
      <c r="I12" s="45"/>
      <c r="J12" s="45"/>
      <c r="K12" s="45"/>
      <c r="L12" s="45"/>
    </row>
    <row r="13" spans="1:12" ht="30.75" customHeight="1">
      <c r="D13" s="192" t="s">
        <v>77</v>
      </c>
      <c r="E13" s="192"/>
      <c r="F13" s="192"/>
      <c r="G13" s="192"/>
      <c r="H13" s="45"/>
      <c r="I13" s="45"/>
      <c r="J13" s="45"/>
      <c r="K13" s="45"/>
      <c r="L13" s="45"/>
    </row>
    <row r="14" spans="1:12">
      <c r="D14" s="190"/>
      <c r="E14" s="190"/>
      <c r="F14" s="190"/>
      <c r="G14" s="190"/>
      <c r="H14" s="45"/>
      <c r="I14" s="45"/>
      <c r="J14" s="45"/>
      <c r="K14" s="45"/>
      <c r="L14" s="45"/>
    </row>
    <row r="15" spans="1:12" ht="15.75">
      <c r="A15" s="189" t="s">
        <v>1</v>
      </c>
      <c r="B15" s="189"/>
      <c r="C15" s="189"/>
      <c r="D15" s="189"/>
      <c r="E15" s="189"/>
      <c r="F15" s="189"/>
      <c r="G15" s="189"/>
      <c r="H15" s="45"/>
      <c r="I15" s="45"/>
      <c r="J15" s="45"/>
      <c r="K15" s="45"/>
      <c r="L15" s="45"/>
    </row>
    <row r="16" spans="1:12" ht="15.75">
      <c r="A16" s="189" t="s">
        <v>162</v>
      </c>
      <c r="B16" s="189"/>
      <c r="C16" s="189"/>
      <c r="D16" s="189"/>
      <c r="E16" s="189"/>
      <c r="F16" s="189"/>
      <c r="G16" s="189"/>
      <c r="H16" s="45"/>
      <c r="I16" s="45"/>
      <c r="J16" s="45"/>
      <c r="K16" s="45"/>
      <c r="L16" s="45"/>
    </row>
    <row r="17" spans="1:12">
      <c r="H17" s="45"/>
      <c r="I17" s="45"/>
      <c r="J17" s="45"/>
      <c r="K17" s="45"/>
      <c r="L17" s="45"/>
    </row>
    <row r="18" spans="1:12">
      <c r="A18" s="193" t="s">
        <v>0</v>
      </c>
      <c r="B18" s="194" t="s">
        <v>2</v>
      </c>
      <c r="C18" s="112"/>
      <c r="D18" s="194" t="s">
        <v>9</v>
      </c>
      <c r="E18" s="194" t="s">
        <v>3</v>
      </c>
      <c r="F18" s="194"/>
      <c r="G18" s="194" t="s">
        <v>8</v>
      </c>
      <c r="H18" s="45"/>
      <c r="I18" s="45"/>
      <c r="J18" s="45"/>
      <c r="K18" s="45"/>
      <c r="L18" s="45"/>
    </row>
    <row r="19" spans="1:12" ht="63.75">
      <c r="A19" s="193"/>
      <c r="B19" s="194"/>
      <c r="C19" s="112" t="s">
        <v>11</v>
      </c>
      <c r="D19" s="194"/>
      <c r="E19" s="112" t="s">
        <v>4</v>
      </c>
      <c r="F19" s="112" t="s">
        <v>5</v>
      </c>
      <c r="G19" s="194"/>
      <c r="H19" s="45"/>
      <c r="I19" s="45"/>
      <c r="J19" s="45"/>
      <c r="K19" s="45"/>
      <c r="L19" s="45"/>
    </row>
    <row r="20" spans="1:12">
      <c r="A20" s="113">
        <v>1</v>
      </c>
      <c r="B20" s="112">
        <v>2</v>
      </c>
      <c r="C20" s="112">
        <v>3</v>
      </c>
      <c r="D20" s="112">
        <v>4</v>
      </c>
      <c r="E20" s="112">
        <v>5</v>
      </c>
      <c r="F20" s="57">
        <v>6</v>
      </c>
      <c r="G20" s="112">
        <v>7</v>
      </c>
      <c r="H20" s="45"/>
      <c r="I20" s="45"/>
      <c r="J20" s="45"/>
      <c r="K20" s="45"/>
      <c r="L20" s="45"/>
    </row>
    <row r="21" spans="1:12" ht="162.75" customHeight="1">
      <c r="A21" s="77">
        <v>1</v>
      </c>
      <c r="B21" s="143" t="s">
        <v>154</v>
      </c>
      <c r="C21" s="7">
        <v>605</v>
      </c>
      <c r="D21" s="4">
        <v>3630</v>
      </c>
      <c r="E21" s="21">
        <f t="shared" ref="E21:E25" si="0">G21-F21</f>
        <v>11327.797799999998</v>
      </c>
      <c r="F21" s="21">
        <v>114.4222</v>
      </c>
      <c r="G21" s="21">
        <v>11442.22</v>
      </c>
      <c r="H21" s="45"/>
      <c r="I21" s="45"/>
      <c r="J21" s="45"/>
      <c r="K21" s="45"/>
      <c r="L21" s="45"/>
    </row>
    <row r="22" spans="1:12" ht="126">
      <c r="A22" s="58">
        <v>2</v>
      </c>
      <c r="B22" s="82" t="s">
        <v>120</v>
      </c>
      <c r="C22" s="7">
        <v>377</v>
      </c>
      <c r="D22" s="10">
        <v>2262</v>
      </c>
      <c r="E22" s="21">
        <f t="shared" si="0"/>
        <v>7501.2399000000005</v>
      </c>
      <c r="F22" s="21">
        <v>75.770099999999999</v>
      </c>
      <c r="G22" s="21">
        <v>7577.01</v>
      </c>
      <c r="H22" s="45"/>
      <c r="I22" s="45"/>
      <c r="J22" s="45"/>
      <c r="K22" s="45"/>
      <c r="L22" s="45"/>
    </row>
    <row r="23" spans="1:12" ht="173.25">
      <c r="A23" s="58">
        <v>3</v>
      </c>
      <c r="B23" s="16" t="s">
        <v>158</v>
      </c>
      <c r="C23" s="99">
        <v>280</v>
      </c>
      <c r="D23" s="7">
        <v>1680</v>
      </c>
      <c r="E23" s="21">
        <f t="shared" si="0"/>
        <v>5865.5717999999997</v>
      </c>
      <c r="F23" s="21">
        <v>59.248199999999997</v>
      </c>
      <c r="G23" s="21">
        <v>5924.82</v>
      </c>
      <c r="H23" s="45"/>
      <c r="I23" s="45"/>
      <c r="J23" s="45"/>
      <c r="K23" s="45"/>
      <c r="L23" s="45"/>
    </row>
    <row r="24" spans="1:12" ht="173.25">
      <c r="A24" s="77">
        <v>4</v>
      </c>
      <c r="B24" s="16" t="s">
        <v>159</v>
      </c>
      <c r="C24" s="99">
        <v>220</v>
      </c>
      <c r="D24" s="7">
        <v>750</v>
      </c>
      <c r="E24" s="21">
        <f t="shared" si="0"/>
        <v>6256.3149000000003</v>
      </c>
      <c r="F24" s="21">
        <v>63.195099999999996</v>
      </c>
      <c r="G24" s="21">
        <v>6319.51</v>
      </c>
      <c r="H24" s="45"/>
      <c r="I24" s="45"/>
      <c r="J24" s="45"/>
      <c r="K24" s="45"/>
      <c r="L24" s="45"/>
    </row>
    <row r="25" spans="1:12" ht="173.25">
      <c r="A25" s="58">
        <v>5</v>
      </c>
      <c r="B25" s="16" t="s">
        <v>173</v>
      </c>
      <c r="C25" s="6">
        <v>400</v>
      </c>
      <c r="D25" s="7">
        <v>2400</v>
      </c>
      <c r="E25" s="21">
        <f t="shared" si="0"/>
        <v>14850</v>
      </c>
      <c r="F25" s="79">
        <v>150</v>
      </c>
      <c r="G25" s="21">
        <v>15000</v>
      </c>
      <c r="H25" s="45"/>
      <c r="I25" s="45"/>
      <c r="J25" s="45"/>
      <c r="K25" s="45"/>
      <c r="L25" s="45"/>
    </row>
    <row r="26" spans="1:12" ht="157.5">
      <c r="A26" s="77">
        <v>6</v>
      </c>
      <c r="B26" s="16" t="s">
        <v>160</v>
      </c>
      <c r="C26" s="99">
        <v>390</v>
      </c>
      <c r="D26" s="7">
        <v>936</v>
      </c>
      <c r="E26" s="21">
        <v>4199.0756000000001</v>
      </c>
      <c r="F26" s="79">
        <v>42.414909999999999</v>
      </c>
      <c r="G26" s="21">
        <f>E26*100/99</f>
        <v>4241.4905050505049</v>
      </c>
      <c r="H26" s="45"/>
      <c r="I26" s="45"/>
      <c r="J26" s="45"/>
      <c r="K26" s="45"/>
      <c r="L26" s="45"/>
    </row>
    <row r="27" spans="1:12" ht="15.75">
      <c r="A27" s="49"/>
      <c r="B27" s="41" t="s">
        <v>10</v>
      </c>
      <c r="C27" s="52">
        <f>SUM(C21:C26)</f>
        <v>2272</v>
      </c>
      <c r="D27" s="52">
        <f>SUM(D21:D26)</f>
        <v>11658</v>
      </c>
      <c r="E27" s="80">
        <f>SUM(E21:E26)</f>
        <v>50000</v>
      </c>
      <c r="F27" s="80">
        <f>SUM(F21:F26)</f>
        <v>505.05050999999997</v>
      </c>
      <c r="G27" s="80">
        <f>SUM(G21:G26)</f>
        <v>50505.050505050502</v>
      </c>
      <c r="H27" s="45"/>
      <c r="I27" s="45"/>
      <c r="J27" s="45"/>
      <c r="K27" s="45"/>
      <c r="L27" s="45"/>
    </row>
    <row r="28" spans="1:12">
      <c r="A28" s="45"/>
      <c r="B28" s="45"/>
      <c r="C28" s="45"/>
      <c r="D28" s="45"/>
      <c r="E28" s="46"/>
      <c r="F28" s="45"/>
      <c r="G28" s="45"/>
      <c r="H28" s="45"/>
      <c r="I28" s="45"/>
      <c r="J28" s="45"/>
      <c r="K28" s="45"/>
      <c r="L28" s="45"/>
    </row>
    <row r="29" spans="1:12">
      <c r="A29" s="45"/>
      <c r="B29" s="45"/>
      <c r="C29" s="45"/>
      <c r="D29" s="45"/>
      <c r="E29" s="45"/>
      <c r="F29" s="45"/>
      <c r="G29" s="46"/>
      <c r="H29" s="46"/>
      <c r="I29" s="45"/>
      <c r="J29" s="45"/>
      <c r="K29" s="45"/>
      <c r="L29" s="45"/>
    </row>
    <row r="30" spans="1:12">
      <c r="E30" s="23"/>
      <c r="G30" s="97"/>
      <c r="I30" s="23"/>
    </row>
    <row r="31" spans="1:12">
      <c r="E31" s="23"/>
    </row>
    <row r="33" spans="5:5">
      <c r="E33" s="23"/>
    </row>
    <row r="34" spans="5:5">
      <c r="E34" s="23"/>
    </row>
    <row r="35" spans="5:5">
      <c r="E35" s="23"/>
    </row>
    <row r="37" spans="5:5">
      <c r="E37" s="23"/>
    </row>
  </sheetData>
  <mergeCells count="16">
    <mergeCell ref="A15:G15"/>
    <mergeCell ref="A16:G16"/>
    <mergeCell ref="A18:A19"/>
    <mergeCell ref="B18:B19"/>
    <mergeCell ref="D18:D19"/>
    <mergeCell ref="E18:F18"/>
    <mergeCell ref="G18:G19"/>
    <mergeCell ref="D4:G4"/>
    <mergeCell ref="D3:G3"/>
    <mergeCell ref="D2:G2"/>
    <mergeCell ref="D6:F6"/>
    <mergeCell ref="D14:G14"/>
    <mergeCell ref="D13:G13"/>
    <mergeCell ref="D10:G10"/>
    <mergeCell ref="D11:G11"/>
    <mergeCell ref="D12:G12"/>
  </mergeCells>
  <pageMargins left="1.1023622047244095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topLeftCell="A19" zoomScale="72" zoomScaleNormal="72" workbookViewId="0">
      <selection activeCell="B23" sqref="B23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19"/>
      <c r="F1" s="19"/>
      <c r="G1" s="19"/>
    </row>
    <row r="2" spans="1:12">
      <c r="E2" s="19"/>
      <c r="F2" s="19"/>
      <c r="G2" s="19"/>
    </row>
    <row r="3" spans="1:12" ht="15.75">
      <c r="B3" s="19"/>
      <c r="C3" s="19"/>
      <c r="D3" s="188" t="s">
        <v>95</v>
      </c>
      <c r="E3" s="188"/>
      <c r="F3" s="188"/>
      <c r="G3" s="75"/>
      <c r="H3" s="45"/>
      <c r="I3" s="45"/>
      <c r="J3" s="45"/>
      <c r="K3" s="45"/>
      <c r="L3" s="45"/>
    </row>
    <row r="4" spans="1:12" ht="15.75" hidden="1" customHeight="1">
      <c r="B4" s="19"/>
      <c r="C4" s="19"/>
      <c r="D4" s="75"/>
      <c r="E4" s="75" t="s">
        <v>28</v>
      </c>
      <c r="F4" s="75"/>
      <c r="G4" s="75"/>
      <c r="H4" s="45"/>
      <c r="I4" s="45"/>
      <c r="J4" s="45"/>
      <c r="K4" s="45"/>
      <c r="L4" s="45"/>
    </row>
    <row r="5" spans="1:12" ht="15.75" hidden="1" customHeight="1">
      <c r="B5" s="19"/>
      <c r="C5" s="19"/>
      <c r="D5" s="75" t="s">
        <v>13</v>
      </c>
      <c r="E5" s="75"/>
      <c r="F5" s="75"/>
      <c r="G5" s="75"/>
      <c r="H5" s="45"/>
      <c r="I5" s="45"/>
      <c r="J5" s="45"/>
      <c r="K5" s="45"/>
      <c r="L5" s="45"/>
    </row>
    <row r="6" spans="1:12" ht="12" hidden="1" customHeight="1">
      <c r="B6" s="19"/>
      <c r="C6" s="19"/>
      <c r="D6" s="75" t="s">
        <v>12</v>
      </c>
      <c r="E6" s="75"/>
      <c r="F6" s="75"/>
      <c r="G6" s="75"/>
      <c r="H6" s="45"/>
      <c r="I6" s="45"/>
      <c r="J6" s="45"/>
      <c r="K6" s="45"/>
      <c r="L6" s="45"/>
    </row>
    <row r="7" spans="1:12" ht="15.75">
      <c r="D7" s="191" t="s">
        <v>6</v>
      </c>
      <c r="E7" s="191"/>
      <c r="F7" s="191"/>
      <c r="G7" s="191"/>
      <c r="H7" s="45"/>
      <c r="I7" s="45"/>
      <c r="J7" s="45"/>
      <c r="K7" s="45"/>
      <c r="L7" s="45"/>
    </row>
    <row r="8" spans="1:12" ht="15.75">
      <c r="D8" s="188" t="s">
        <v>7</v>
      </c>
      <c r="E8" s="188"/>
      <c r="F8" s="188"/>
      <c r="G8" s="188"/>
      <c r="H8" s="45"/>
      <c r="I8" s="45"/>
      <c r="J8" s="45"/>
      <c r="K8" s="45"/>
      <c r="L8" s="45"/>
    </row>
    <row r="9" spans="1:12" ht="15.75">
      <c r="D9" s="188" t="s">
        <v>61</v>
      </c>
      <c r="E9" s="188"/>
      <c r="F9" s="188"/>
      <c r="G9" s="188"/>
      <c r="H9" s="45"/>
      <c r="I9" s="45"/>
      <c r="J9" s="45"/>
      <c r="K9" s="45"/>
      <c r="L9" s="45"/>
    </row>
    <row r="10" spans="1:12" ht="30.75" customHeight="1">
      <c r="D10" s="192" t="s">
        <v>77</v>
      </c>
      <c r="E10" s="192"/>
      <c r="F10" s="192"/>
      <c r="G10" s="192"/>
      <c r="H10" s="45"/>
      <c r="I10" s="45"/>
      <c r="J10" s="45"/>
      <c r="K10" s="45"/>
      <c r="L10" s="45"/>
    </row>
    <row r="11" spans="1:12">
      <c r="D11" s="190"/>
      <c r="E11" s="190"/>
      <c r="F11" s="190"/>
      <c r="G11" s="190"/>
      <c r="H11" s="45"/>
      <c r="I11" s="45"/>
      <c r="J11" s="45"/>
      <c r="K11" s="45"/>
      <c r="L11" s="45"/>
    </row>
    <row r="12" spans="1:12" ht="15.75">
      <c r="A12" s="189" t="s">
        <v>1</v>
      </c>
      <c r="B12" s="189"/>
      <c r="C12" s="189"/>
      <c r="D12" s="189"/>
      <c r="E12" s="189"/>
      <c r="F12" s="189"/>
      <c r="G12" s="189"/>
      <c r="H12" s="45"/>
      <c r="I12" s="45"/>
      <c r="J12" s="45"/>
      <c r="K12" s="45"/>
      <c r="L12" s="45"/>
    </row>
    <row r="13" spans="1:12" ht="15.75">
      <c r="A13" s="189" t="s">
        <v>91</v>
      </c>
      <c r="B13" s="189"/>
      <c r="C13" s="189"/>
      <c r="D13" s="189"/>
      <c r="E13" s="189"/>
      <c r="F13" s="189"/>
      <c r="G13" s="189"/>
      <c r="H13" s="45"/>
      <c r="I13" s="45"/>
      <c r="J13" s="45"/>
      <c r="K13" s="45"/>
      <c r="L13" s="45"/>
    </row>
    <row r="14" spans="1:12">
      <c r="H14" s="45"/>
      <c r="I14" s="45"/>
      <c r="J14" s="45"/>
      <c r="K14" s="45"/>
      <c r="L14" s="45"/>
    </row>
    <row r="15" spans="1:12">
      <c r="A15" s="193" t="s">
        <v>0</v>
      </c>
      <c r="B15" s="194" t="s">
        <v>2</v>
      </c>
      <c r="C15" s="112"/>
      <c r="D15" s="194" t="s">
        <v>9</v>
      </c>
      <c r="E15" s="194" t="s">
        <v>3</v>
      </c>
      <c r="F15" s="194"/>
      <c r="G15" s="194" t="s">
        <v>8</v>
      </c>
      <c r="H15" s="45"/>
      <c r="I15" s="45"/>
      <c r="J15" s="45"/>
      <c r="K15" s="45"/>
      <c r="L15" s="45"/>
    </row>
    <row r="16" spans="1:12" ht="63.75">
      <c r="A16" s="193"/>
      <c r="B16" s="194"/>
      <c r="C16" s="112" t="s">
        <v>11</v>
      </c>
      <c r="D16" s="194"/>
      <c r="E16" s="112" t="s">
        <v>4</v>
      </c>
      <c r="F16" s="112" t="s">
        <v>5</v>
      </c>
      <c r="G16" s="194"/>
      <c r="H16" s="45"/>
      <c r="I16" s="45"/>
      <c r="J16" s="45"/>
      <c r="K16" s="45"/>
      <c r="L16" s="45"/>
    </row>
    <row r="17" spans="1:12">
      <c r="A17" s="113">
        <v>1</v>
      </c>
      <c r="B17" s="112">
        <v>2</v>
      </c>
      <c r="C17" s="112">
        <v>3</v>
      </c>
      <c r="D17" s="112">
        <v>4</v>
      </c>
      <c r="E17" s="112">
        <v>5</v>
      </c>
      <c r="F17" s="57">
        <v>6</v>
      </c>
      <c r="G17" s="112">
        <v>7</v>
      </c>
      <c r="H17" s="45"/>
      <c r="I17" s="45"/>
      <c r="J17" s="45"/>
      <c r="K17" s="45"/>
      <c r="L17" s="45"/>
    </row>
    <row r="18" spans="1:12" ht="126">
      <c r="A18" s="69">
        <v>1</v>
      </c>
      <c r="B18" s="16" t="s">
        <v>123</v>
      </c>
      <c r="C18" s="6">
        <v>498</v>
      </c>
      <c r="D18" s="99">
        <v>2490</v>
      </c>
      <c r="E18" s="21">
        <f>G18-F18</f>
        <v>9108</v>
      </c>
      <c r="F18" s="79">
        <f>G18*0.01</f>
        <v>92</v>
      </c>
      <c r="G18" s="21">
        <v>9200</v>
      </c>
      <c r="H18" s="45"/>
      <c r="I18" s="45"/>
      <c r="J18" s="45"/>
      <c r="K18" s="45"/>
      <c r="L18" s="45"/>
    </row>
    <row r="19" spans="1:12" ht="129.75" customHeight="1">
      <c r="A19" s="69">
        <v>2</v>
      </c>
      <c r="B19" s="114" t="s">
        <v>124</v>
      </c>
      <c r="C19" s="6">
        <v>380</v>
      </c>
      <c r="D19" s="99">
        <v>4200</v>
      </c>
      <c r="E19" s="21">
        <f>G19-F19</f>
        <v>8217</v>
      </c>
      <c r="F19" s="79">
        <f>G19*0.01</f>
        <v>83</v>
      </c>
      <c r="G19" s="21">
        <v>8300</v>
      </c>
      <c r="H19" s="45"/>
      <c r="I19" s="45"/>
      <c r="J19" s="45"/>
      <c r="K19" s="45"/>
      <c r="L19" s="45"/>
    </row>
    <row r="20" spans="1:12" ht="157.5">
      <c r="A20" s="69">
        <v>3</v>
      </c>
      <c r="B20" s="140" t="s">
        <v>125</v>
      </c>
      <c r="C20" s="47">
        <v>1210</v>
      </c>
      <c r="D20" s="43">
        <v>9700</v>
      </c>
      <c r="E20" s="21">
        <f>G20-F20</f>
        <v>15246</v>
      </c>
      <c r="F20" s="79">
        <f>G20*0.01</f>
        <v>154</v>
      </c>
      <c r="G20" s="21">
        <v>15400</v>
      </c>
      <c r="H20" s="45"/>
      <c r="I20" s="45"/>
      <c r="J20" s="45"/>
      <c r="K20" s="45"/>
      <c r="L20" s="45"/>
    </row>
    <row r="21" spans="1:12" ht="175.5" customHeight="1">
      <c r="A21" s="69">
        <v>4</v>
      </c>
      <c r="B21" s="140" t="s">
        <v>126</v>
      </c>
      <c r="C21" s="47">
        <v>240</v>
      </c>
      <c r="D21" s="43">
        <v>1920</v>
      </c>
      <c r="E21" s="21">
        <f>G21-F21</f>
        <v>4059</v>
      </c>
      <c r="F21" s="79">
        <f>G21*0.01</f>
        <v>41</v>
      </c>
      <c r="G21" s="21">
        <v>4100</v>
      </c>
      <c r="H21" s="45"/>
      <c r="I21" s="45"/>
      <c r="J21" s="45"/>
      <c r="K21" s="45"/>
      <c r="L21" s="45"/>
    </row>
    <row r="22" spans="1:12" ht="178.5" customHeight="1">
      <c r="A22" s="69">
        <v>5</v>
      </c>
      <c r="B22" s="138" t="s">
        <v>127</v>
      </c>
      <c r="C22" s="10">
        <v>950</v>
      </c>
      <c r="D22" s="4">
        <v>9500</v>
      </c>
      <c r="E22" s="22">
        <v>13370</v>
      </c>
      <c r="F22" s="22">
        <v>135.05051</v>
      </c>
      <c r="G22" s="22">
        <f>E22/99*100</f>
        <v>13505.050505050505</v>
      </c>
      <c r="H22" s="45"/>
      <c r="I22" s="45"/>
      <c r="J22" s="45"/>
      <c r="K22" s="45"/>
      <c r="L22" s="45"/>
    </row>
    <row r="23" spans="1:12" ht="15.75">
      <c r="A23" s="49"/>
      <c r="B23" s="41" t="s">
        <v>10</v>
      </c>
      <c r="C23" s="4">
        <f>SUM(C18:C22)</f>
        <v>3278</v>
      </c>
      <c r="D23" s="4">
        <f>SUM(D18:D22)</f>
        <v>27810</v>
      </c>
      <c r="E23" s="22">
        <f>SUM(E18:E22)</f>
        <v>50000</v>
      </c>
      <c r="F23" s="22">
        <f>SUM(F18:F22)</f>
        <v>505.05051000000003</v>
      </c>
      <c r="G23" s="22">
        <f>SUM(G18:G22)</f>
        <v>50505.050505050502</v>
      </c>
      <c r="H23" s="45"/>
      <c r="I23" s="45"/>
      <c r="J23" s="45"/>
      <c r="K23" s="45"/>
      <c r="L23" s="45"/>
    </row>
    <row r="24" spans="1:12">
      <c r="A24" s="45"/>
      <c r="B24" s="45"/>
      <c r="C24" s="45"/>
      <c r="D24" s="45"/>
      <c r="E24" s="46"/>
      <c r="F24" s="45"/>
      <c r="G24" s="45"/>
      <c r="H24" s="45"/>
      <c r="I24" s="45"/>
      <c r="J24" s="45"/>
      <c r="K24" s="45"/>
      <c r="L24" s="45"/>
    </row>
    <row r="25" spans="1:12">
      <c r="A25" s="45"/>
      <c r="B25" s="45"/>
      <c r="C25" s="45"/>
      <c r="D25" s="45"/>
      <c r="E25" s="46"/>
      <c r="F25" s="45"/>
      <c r="G25" s="46"/>
      <c r="H25" s="46"/>
      <c r="I25" s="45"/>
      <c r="J25" s="45"/>
      <c r="K25" s="45"/>
      <c r="L25" s="45"/>
    </row>
    <row r="26" spans="1:12">
      <c r="E26" s="23"/>
      <c r="G26" s="97"/>
      <c r="I26" s="23"/>
    </row>
    <row r="28" spans="1:12">
      <c r="E28" s="23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59055118110236227" top="0.74803149606299213" bottom="0.74803149606299213" header="0.31496062992125984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7"/>
  <sheetViews>
    <sheetView topLeftCell="A25" zoomScale="72" zoomScaleNormal="72" workbookViewId="0">
      <selection activeCell="D10" sqref="D10:G10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19"/>
      <c r="F1" s="19"/>
      <c r="G1" s="19"/>
    </row>
    <row r="2" spans="1:12" ht="15.75" hidden="1">
      <c r="D2" s="188" t="s">
        <v>79</v>
      </c>
      <c r="E2" s="188"/>
      <c r="F2" s="188"/>
      <c r="G2" s="188"/>
    </row>
    <row r="3" spans="1:12" ht="15.75" hidden="1">
      <c r="D3" s="188" t="s">
        <v>102</v>
      </c>
      <c r="E3" s="188"/>
      <c r="F3" s="188"/>
      <c r="G3" s="188"/>
    </row>
    <row r="4" spans="1:12" ht="15.75" hidden="1">
      <c r="D4" s="188" t="s">
        <v>141</v>
      </c>
      <c r="E4" s="188"/>
      <c r="F4" s="188"/>
      <c r="G4" s="188"/>
    </row>
    <row r="5" spans="1:12">
      <c r="E5" s="19"/>
      <c r="F5" s="19"/>
      <c r="G5" s="19"/>
    </row>
    <row r="6" spans="1:12" ht="15.75">
      <c r="B6" s="19"/>
      <c r="C6" s="19"/>
      <c r="D6" s="188" t="s">
        <v>100</v>
      </c>
      <c r="E6" s="188"/>
      <c r="F6" s="188"/>
      <c r="G6" s="75"/>
      <c r="H6" s="45"/>
      <c r="I6" s="45"/>
      <c r="J6" s="45"/>
      <c r="K6" s="45"/>
      <c r="L6" s="45"/>
    </row>
    <row r="7" spans="1:12" ht="15.75" hidden="1" customHeight="1">
      <c r="B7" s="19"/>
      <c r="C7" s="19"/>
      <c r="D7" s="75"/>
      <c r="E7" s="75" t="s">
        <v>28</v>
      </c>
      <c r="F7" s="75"/>
      <c r="G7" s="75"/>
      <c r="H7" s="45"/>
      <c r="I7" s="45"/>
      <c r="J7" s="45"/>
      <c r="K7" s="45"/>
      <c r="L7" s="45"/>
    </row>
    <row r="8" spans="1:12" ht="15.75" hidden="1" customHeight="1">
      <c r="B8" s="19"/>
      <c r="C8" s="19"/>
      <c r="D8" s="75" t="s">
        <v>13</v>
      </c>
      <c r="E8" s="75"/>
      <c r="F8" s="75"/>
      <c r="G8" s="75"/>
      <c r="H8" s="45"/>
      <c r="I8" s="45"/>
      <c r="J8" s="45"/>
      <c r="K8" s="45"/>
      <c r="L8" s="45"/>
    </row>
    <row r="9" spans="1:12" ht="12" hidden="1" customHeight="1">
      <c r="B9" s="19"/>
      <c r="C9" s="19"/>
      <c r="D9" s="75" t="s">
        <v>12</v>
      </c>
      <c r="E9" s="75"/>
      <c r="F9" s="75"/>
      <c r="G9" s="75"/>
      <c r="H9" s="45"/>
      <c r="I9" s="45"/>
      <c r="J9" s="45"/>
      <c r="K9" s="45"/>
      <c r="L9" s="45"/>
    </row>
    <row r="10" spans="1:12" ht="15.75">
      <c r="D10" s="191" t="s">
        <v>6</v>
      </c>
      <c r="E10" s="191"/>
      <c r="F10" s="191"/>
      <c r="G10" s="191"/>
      <c r="H10" s="45"/>
      <c r="I10" s="45"/>
      <c r="J10" s="45"/>
      <c r="K10" s="45"/>
      <c r="L10" s="45"/>
    </row>
    <row r="11" spans="1:12" ht="15.75">
      <c r="D11" s="188" t="s">
        <v>7</v>
      </c>
      <c r="E11" s="188"/>
      <c r="F11" s="188"/>
      <c r="G11" s="188"/>
      <c r="H11" s="45"/>
      <c r="I11" s="45"/>
      <c r="J11" s="45"/>
      <c r="K11" s="45"/>
      <c r="L11" s="45"/>
    </row>
    <row r="12" spans="1:12" ht="15.75">
      <c r="D12" s="188" t="s">
        <v>61</v>
      </c>
      <c r="E12" s="188"/>
      <c r="F12" s="188"/>
      <c r="G12" s="188"/>
      <c r="H12" s="45"/>
      <c r="I12" s="45"/>
      <c r="J12" s="45"/>
      <c r="K12" s="45"/>
      <c r="L12" s="45"/>
    </row>
    <row r="13" spans="1:12" ht="30.75" customHeight="1">
      <c r="D13" s="192" t="s">
        <v>77</v>
      </c>
      <c r="E13" s="192"/>
      <c r="F13" s="192"/>
      <c r="G13" s="192"/>
      <c r="H13" s="45"/>
      <c r="I13" s="45"/>
      <c r="J13" s="45"/>
      <c r="K13" s="45"/>
      <c r="L13" s="45"/>
    </row>
    <row r="14" spans="1:12">
      <c r="D14" s="190"/>
      <c r="E14" s="190"/>
      <c r="F14" s="190"/>
      <c r="G14" s="190"/>
      <c r="H14" s="45"/>
      <c r="I14" s="45"/>
      <c r="J14" s="45"/>
      <c r="K14" s="45"/>
      <c r="L14" s="45"/>
    </row>
    <row r="15" spans="1:12" ht="15.75">
      <c r="A15" s="189" t="s">
        <v>1</v>
      </c>
      <c r="B15" s="189"/>
      <c r="C15" s="189"/>
      <c r="D15" s="189"/>
      <c r="E15" s="189"/>
      <c r="F15" s="189"/>
      <c r="G15" s="189"/>
      <c r="H15" s="45"/>
      <c r="I15" s="45"/>
      <c r="J15" s="45"/>
      <c r="K15" s="45"/>
      <c r="L15" s="45"/>
    </row>
    <row r="16" spans="1:12" ht="15.75">
      <c r="A16" s="189" t="s">
        <v>163</v>
      </c>
      <c r="B16" s="189"/>
      <c r="C16" s="189"/>
      <c r="D16" s="189"/>
      <c r="E16" s="189"/>
      <c r="F16" s="189"/>
      <c r="G16" s="189"/>
      <c r="H16" s="45"/>
      <c r="I16" s="45"/>
      <c r="J16" s="45"/>
      <c r="K16" s="45"/>
      <c r="L16" s="45"/>
    </row>
    <row r="17" spans="1:12">
      <c r="H17" s="45"/>
      <c r="I17" s="45"/>
      <c r="J17" s="45"/>
      <c r="K17" s="45"/>
      <c r="L17" s="45"/>
    </row>
    <row r="18" spans="1:12">
      <c r="A18" s="193" t="s">
        <v>0</v>
      </c>
      <c r="B18" s="194" t="s">
        <v>2</v>
      </c>
      <c r="C18" s="136"/>
      <c r="D18" s="194" t="s">
        <v>9</v>
      </c>
      <c r="E18" s="194" t="s">
        <v>3</v>
      </c>
      <c r="F18" s="194"/>
      <c r="G18" s="194" t="s">
        <v>8</v>
      </c>
      <c r="H18" s="45"/>
      <c r="I18" s="45"/>
      <c r="J18" s="45"/>
      <c r="K18" s="45"/>
      <c r="L18" s="45"/>
    </row>
    <row r="19" spans="1:12" ht="63.75">
      <c r="A19" s="193"/>
      <c r="B19" s="194"/>
      <c r="C19" s="136" t="s">
        <v>11</v>
      </c>
      <c r="D19" s="194"/>
      <c r="E19" s="136" t="s">
        <v>4</v>
      </c>
      <c r="F19" s="136" t="s">
        <v>5</v>
      </c>
      <c r="G19" s="194"/>
      <c r="H19" s="45"/>
      <c r="I19" s="45"/>
      <c r="J19" s="45"/>
      <c r="K19" s="45"/>
      <c r="L19" s="45"/>
    </row>
    <row r="20" spans="1:12">
      <c r="A20" s="135">
        <v>1</v>
      </c>
      <c r="B20" s="136">
        <v>2</v>
      </c>
      <c r="C20" s="136">
        <v>3</v>
      </c>
      <c r="D20" s="136">
        <v>4</v>
      </c>
      <c r="E20" s="136">
        <v>5</v>
      </c>
      <c r="F20" s="57">
        <v>6</v>
      </c>
      <c r="G20" s="136">
        <v>7</v>
      </c>
      <c r="H20" s="45"/>
      <c r="I20" s="45"/>
      <c r="J20" s="45"/>
      <c r="K20" s="45"/>
      <c r="L20" s="45"/>
    </row>
    <row r="21" spans="1:12" ht="126">
      <c r="A21" s="69">
        <v>1</v>
      </c>
      <c r="B21" s="16" t="s">
        <v>146</v>
      </c>
      <c r="C21" s="6">
        <v>990</v>
      </c>
      <c r="D21" s="7">
        <v>5940</v>
      </c>
      <c r="E21" s="21">
        <f t="shared" ref="E21:E25" si="0">G21-F21</f>
        <v>14652</v>
      </c>
      <c r="F21" s="21">
        <f>0.01*G21</f>
        <v>148</v>
      </c>
      <c r="G21" s="139">
        <v>14800</v>
      </c>
      <c r="H21" s="45"/>
      <c r="I21" s="45"/>
      <c r="J21" s="45"/>
      <c r="K21" s="45"/>
      <c r="L21" s="45"/>
    </row>
    <row r="22" spans="1:12" ht="174" customHeight="1">
      <c r="A22" s="69">
        <v>2</v>
      </c>
      <c r="B22" s="53" t="s">
        <v>128</v>
      </c>
      <c r="C22" s="6">
        <v>272</v>
      </c>
      <c r="D22" s="10">
        <v>1632</v>
      </c>
      <c r="E22" s="21">
        <f t="shared" si="0"/>
        <v>5841</v>
      </c>
      <c r="F22" s="21">
        <f>G22*0.01</f>
        <v>59</v>
      </c>
      <c r="G22" s="21">
        <v>5900</v>
      </c>
      <c r="H22" s="45"/>
      <c r="I22" s="45"/>
      <c r="J22" s="45"/>
      <c r="K22" s="45"/>
      <c r="L22" s="45"/>
    </row>
    <row r="23" spans="1:12" ht="182.25" customHeight="1">
      <c r="A23" s="69">
        <v>3</v>
      </c>
      <c r="B23" s="16" t="s">
        <v>129</v>
      </c>
      <c r="C23" s="6">
        <v>204</v>
      </c>
      <c r="D23" s="7">
        <v>1224</v>
      </c>
      <c r="E23" s="21">
        <f t="shared" si="0"/>
        <v>4752</v>
      </c>
      <c r="F23" s="79">
        <f>0.01*G23</f>
        <v>48</v>
      </c>
      <c r="G23" s="21">
        <v>4800</v>
      </c>
      <c r="H23" s="45"/>
      <c r="I23" s="45"/>
      <c r="J23" s="45"/>
      <c r="K23" s="45"/>
      <c r="L23" s="45"/>
    </row>
    <row r="24" spans="1:12" ht="157.5">
      <c r="A24" s="69">
        <v>4</v>
      </c>
      <c r="B24" s="16" t="s">
        <v>130</v>
      </c>
      <c r="C24" s="6">
        <v>718</v>
      </c>
      <c r="D24" s="7">
        <v>6100</v>
      </c>
      <c r="E24" s="21">
        <f t="shared" si="0"/>
        <v>12177</v>
      </c>
      <c r="F24" s="21">
        <f>0.01*G24</f>
        <v>123</v>
      </c>
      <c r="G24" s="21">
        <v>12300</v>
      </c>
      <c r="H24" s="45"/>
      <c r="I24" s="45"/>
      <c r="J24" s="45"/>
      <c r="K24" s="45"/>
      <c r="L24" s="45"/>
    </row>
    <row r="25" spans="1:12" ht="126">
      <c r="A25" s="69">
        <v>5</v>
      </c>
      <c r="B25" s="16" t="s">
        <v>121</v>
      </c>
      <c r="C25" s="6">
        <v>1094</v>
      </c>
      <c r="D25" s="7">
        <v>6576</v>
      </c>
      <c r="E25" s="21">
        <f t="shared" si="0"/>
        <v>7722</v>
      </c>
      <c r="F25" s="21">
        <f>0.01*G25</f>
        <v>78</v>
      </c>
      <c r="G25" s="21">
        <v>7800</v>
      </c>
      <c r="H25" s="45"/>
      <c r="I25" s="45"/>
      <c r="J25" s="45"/>
      <c r="K25" s="45"/>
      <c r="L25" s="45"/>
    </row>
    <row r="26" spans="1:12" ht="157.5">
      <c r="A26" s="69">
        <v>6</v>
      </c>
      <c r="B26" s="142" t="s">
        <v>134</v>
      </c>
      <c r="C26" s="47">
        <v>225</v>
      </c>
      <c r="D26" s="43">
        <v>2400</v>
      </c>
      <c r="E26" s="21">
        <v>4856</v>
      </c>
      <c r="F26" s="79">
        <v>49.050510000000003</v>
      </c>
      <c r="G26" s="21">
        <f>E26/99*100</f>
        <v>4905.0505050505053</v>
      </c>
      <c r="H26" s="45"/>
      <c r="I26" s="45"/>
      <c r="J26" s="45"/>
      <c r="K26" s="45"/>
      <c r="L26" s="45"/>
    </row>
    <row r="27" spans="1:12" ht="15.75">
      <c r="A27" s="49"/>
      <c r="B27" s="41" t="s">
        <v>10</v>
      </c>
      <c r="C27" s="4">
        <f>SUM(C21:C26)</f>
        <v>3503</v>
      </c>
      <c r="D27" s="4">
        <f>SUM(D21:D26)</f>
        <v>23872</v>
      </c>
      <c r="E27" s="22">
        <f>SUM(E21:E26)</f>
        <v>50000</v>
      </c>
      <c r="F27" s="22">
        <f>SUM(F21:F26)</f>
        <v>505.05051000000003</v>
      </c>
      <c r="G27" s="22">
        <f>SUM(G21:G26)</f>
        <v>50505.050505050502</v>
      </c>
      <c r="H27" s="45"/>
      <c r="I27" s="45"/>
      <c r="J27" s="45"/>
      <c r="K27" s="45"/>
      <c r="L27" s="45"/>
    </row>
    <row r="28" spans="1:12">
      <c r="A28" s="45"/>
      <c r="B28" s="45"/>
      <c r="C28" s="45"/>
      <c r="D28" s="45"/>
      <c r="E28" s="46"/>
      <c r="F28" s="45"/>
      <c r="G28" s="45"/>
      <c r="H28" s="45"/>
      <c r="I28" s="45"/>
      <c r="J28" s="45"/>
      <c r="K28" s="45"/>
      <c r="L28" s="45"/>
    </row>
    <row r="29" spans="1:12">
      <c r="A29" s="45"/>
      <c r="B29" s="45"/>
      <c r="C29" s="45"/>
      <c r="D29" s="45"/>
      <c r="E29" s="45"/>
      <c r="F29" s="45"/>
      <c r="G29" s="46"/>
      <c r="H29" s="46"/>
      <c r="I29" s="45"/>
      <c r="J29" s="45"/>
      <c r="K29" s="45"/>
      <c r="L29" s="45"/>
    </row>
    <row r="30" spans="1:12">
      <c r="E30" s="23"/>
      <c r="G30" s="97"/>
      <c r="I30" s="23"/>
    </row>
    <row r="32" spans="1:12">
      <c r="E32" s="23"/>
    </row>
    <row r="33" spans="5:5">
      <c r="E33" s="23"/>
    </row>
    <row r="37" spans="5:5">
      <c r="E37" s="23"/>
    </row>
  </sheetData>
  <mergeCells count="16">
    <mergeCell ref="D2:G2"/>
    <mergeCell ref="D3:G3"/>
    <mergeCell ref="D4:G4"/>
    <mergeCell ref="D14:G14"/>
    <mergeCell ref="D6:F6"/>
    <mergeCell ref="D10:G10"/>
    <mergeCell ref="D11:G11"/>
    <mergeCell ref="D12:G12"/>
    <mergeCell ref="D13:G13"/>
    <mergeCell ref="A15:G15"/>
    <mergeCell ref="A16:G16"/>
    <mergeCell ref="A18:A19"/>
    <mergeCell ref="B18:B19"/>
    <mergeCell ref="D18:D19"/>
    <mergeCell ref="E18:F18"/>
    <mergeCell ref="G18:G19"/>
  </mergeCells>
  <pageMargins left="1.1023622047244095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33"/>
  <sheetViews>
    <sheetView zoomScale="72" zoomScaleNormal="72" workbookViewId="0">
      <selection activeCell="E30" sqref="E30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9.42578125" customWidth="1"/>
    <col min="5" max="5" width="13.7109375" customWidth="1"/>
    <col min="6" max="6" width="12" customWidth="1"/>
    <col min="7" max="7" width="13.85546875" customWidth="1"/>
    <col min="9" max="9" width="13.85546875" bestFit="1" customWidth="1"/>
    <col min="10" max="10" width="17.42578125" customWidth="1"/>
  </cols>
  <sheetData>
    <row r="2" spans="1:8" hidden="1">
      <c r="D2" s="190" t="s">
        <v>99</v>
      </c>
      <c r="E2" s="190"/>
      <c r="F2" s="190"/>
      <c r="G2" s="190"/>
    </row>
    <row r="3" spans="1:8" hidden="1">
      <c r="D3" s="190" t="s">
        <v>102</v>
      </c>
      <c r="E3" s="190"/>
      <c r="F3" s="190"/>
      <c r="G3" s="190"/>
    </row>
    <row r="4" spans="1:8" hidden="1">
      <c r="D4" s="190" t="s">
        <v>103</v>
      </c>
      <c r="E4" s="190"/>
      <c r="F4" s="190"/>
      <c r="G4" s="190"/>
      <c r="H4" s="45"/>
    </row>
    <row r="5" spans="1:8" hidden="1">
      <c r="D5" s="19"/>
      <c r="E5" s="19"/>
      <c r="F5" s="19"/>
      <c r="G5" s="19"/>
      <c r="H5" s="45"/>
    </row>
    <row r="6" spans="1:8" ht="12.75" hidden="1" customHeight="1">
      <c r="B6" s="19"/>
      <c r="C6" s="19"/>
      <c r="D6" s="19"/>
      <c r="E6" s="19" t="s">
        <v>28</v>
      </c>
      <c r="F6" s="19"/>
      <c r="G6" s="19"/>
      <c r="H6" s="45"/>
    </row>
    <row r="7" spans="1:8" ht="12.75" hidden="1" customHeight="1">
      <c r="B7" s="19"/>
      <c r="C7" s="19"/>
      <c r="D7" s="19" t="s">
        <v>13</v>
      </c>
      <c r="E7" s="19"/>
      <c r="F7" s="19"/>
      <c r="G7" s="19"/>
      <c r="H7" s="45"/>
    </row>
    <row r="8" spans="1:8" ht="12" hidden="1" customHeight="1">
      <c r="B8" s="19"/>
      <c r="C8" s="19"/>
      <c r="D8" s="19" t="s">
        <v>12</v>
      </c>
      <c r="E8" s="19"/>
      <c r="F8" s="19"/>
      <c r="G8" s="19"/>
      <c r="H8" s="45"/>
    </row>
    <row r="9" spans="1:8">
      <c r="D9" s="190" t="s">
        <v>79</v>
      </c>
      <c r="E9" s="190"/>
      <c r="F9" s="3"/>
      <c r="G9" s="3"/>
      <c r="H9" s="45"/>
    </row>
    <row r="10" spans="1:8">
      <c r="D10" s="190" t="s">
        <v>6</v>
      </c>
      <c r="E10" s="190"/>
      <c r="F10" s="190"/>
      <c r="G10" s="190"/>
      <c r="H10" s="45"/>
    </row>
    <row r="11" spans="1:8">
      <c r="D11" s="190" t="s">
        <v>7</v>
      </c>
      <c r="E11" s="190"/>
      <c r="F11" s="190"/>
      <c r="G11" s="190"/>
      <c r="H11" s="45"/>
    </row>
    <row r="12" spans="1:8">
      <c r="D12" s="190" t="s">
        <v>61</v>
      </c>
      <c r="E12" s="190"/>
      <c r="F12" s="190"/>
      <c r="G12" s="190"/>
      <c r="H12" s="45"/>
    </row>
    <row r="13" spans="1:8" ht="30" customHeight="1">
      <c r="D13" s="196" t="s">
        <v>133</v>
      </c>
      <c r="E13" s="196"/>
      <c r="F13" s="196"/>
      <c r="G13" s="196"/>
      <c r="H13" s="45"/>
    </row>
    <row r="14" spans="1:8">
      <c r="H14" s="45"/>
    </row>
    <row r="15" spans="1:8" ht="15.75">
      <c r="A15" s="189" t="s">
        <v>1</v>
      </c>
      <c r="B15" s="189"/>
      <c r="C15" s="189"/>
      <c r="D15" s="189"/>
      <c r="E15" s="189"/>
      <c r="F15" s="189"/>
      <c r="G15" s="189"/>
      <c r="H15" s="45"/>
    </row>
    <row r="16" spans="1:8" ht="15.75">
      <c r="A16" s="189" t="s">
        <v>169</v>
      </c>
      <c r="B16" s="189"/>
      <c r="C16" s="189"/>
      <c r="D16" s="189"/>
      <c r="E16" s="189"/>
      <c r="F16" s="189"/>
      <c r="G16" s="189"/>
      <c r="H16" s="45"/>
    </row>
    <row r="17" spans="1:10">
      <c r="H17" s="45"/>
    </row>
    <row r="18" spans="1:10">
      <c r="A18" s="193" t="s">
        <v>0</v>
      </c>
      <c r="B18" s="195" t="s">
        <v>2</v>
      </c>
      <c r="C18" s="120"/>
      <c r="D18" s="195" t="s">
        <v>9</v>
      </c>
      <c r="E18" s="195" t="s">
        <v>3</v>
      </c>
      <c r="F18" s="195"/>
      <c r="G18" s="195" t="s">
        <v>8</v>
      </c>
      <c r="H18" s="45"/>
    </row>
    <row r="19" spans="1:10" ht="63.75" customHeight="1">
      <c r="A19" s="193"/>
      <c r="B19" s="195"/>
      <c r="C19" s="120" t="s">
        <v>11</v>
      </c>
      <c r="D19" s="195"/>
      <c r="E19" s="120" t="s">
        <v>4</v>
      </c>
      <c r="F19" s="120" t="s">
        <v>5</v>
      </c>
      <c r="G19" s="195"/>
      <c r="H19" s="45"/>
      <c r="I19" s="23"/>
    </row>
    <row r="20" spans="1:10" s="9" customFormat="1" ht="15">
      <c r="A20" s="7">
        <v>1</v>
      </c>
      <c r="B20" s="118">
        <v>2</v>
      </c>
      <c r="C20" s="118">
        <v>3</v>
      </c>
      <c r="D20" s="118">
        <v>4</v>
      </c>
      <c r="E20" s="118">
        <v>5</v>
      </c>
      <c r="F20" s="118">
        <v>6</v>
      </c>
      <c r="G20" s="118">
        <v>7</v>
      </c>
      <c r="H20" s="90"/>
      <c r="I20" s="50"/>
    </row>
    <row r="21" spans="1:10" s="9" customFormat="1" ht="173.25">
      <c r="A21" s="7">
        <v>1</v>
      </c>
      <c r="B21" s="16" t="s">
        <v>174</v>
      </c>
      <c r="C21" s="98">
        <v>780</v>
      </c>
      <c r="D21" s="7">
        <v>3120</v>
      </c>
      <c r="E21" s="21">
        <f t="shared" ref="E21:E23" si="0">G21-F21</f>
        <v>10395</v>
      </c>
      <c r="F21" s="21">
        <v>105</v>
      </c>
      <c r="G21" s="21">
        <v>10500</v>
      </c>
      <c r="H21" s="51"/>
      <c r="I21" s="50"/>
    </row>
    <row r="22" spans="1:10" s="9" customFormat="1" ht="157.5">
      <c r="A22" s="7">
        <v>2</v>
      </c>
      <c r="B22" s="16" t="s">
        <v>175</v>
      </c>
      <c r="C22" s="115">
        <v>630</v>
      </c>
      <c r="D22" s="7">
        <v>5040</v>
      </c>
      <c r="E22" s="21">
        <f t="shared" si="0"/>
        <v>15840</v>
      </c>
      <c r="F22" s="21">
        <v>160</v>
      </c>
      <c r="G22" s="21">
        <v>16000</v>
      </c>
      <c r="H22" s="51"/>
      <c r="I22" s="50"/>
    </row>
    <row r="23" spans="1:10" s="9" customFormat="1" ht="157.5">
      <c r="A23" s="7">
        <v>3</v>
      </c>
      <c r="B23" s="16" t="s">
        <v>176</v>
      </c>
      <c r="C23" s="98">
        <v>360</v>
      </c>
      <c r="D23" s="7">
        <v>3450</v>
      </c>
      <c r="E23" s="21">
        <f t="shared" si="0"/>
        <v>12177</v>
      </c>
      <c r="F23" s="21">
        <v>123</v>
      </c>
      <c r="G23" s="21">
        <v>12300</v>
      </c>
      <c r="H23" s="51"/>
      <c r="I23" s="81"/>
    </row>
    <row r="24" spans="1:10" s="9" customFormat="1" ht="157.5">
      <c r="A24" s="7">
        <v>4</v>
      </c>
      <c r="B24" s="16" t="s">
        <v>177</v>
      </c>
      <c r="C24" s="98">
        <v>320</v>
      </c>
      <c r="D24" s="7">
        <v>3150</v>
      </c>
      <c r="E24" s="21">
        <v>11588</v>
      </c>
      <c r="F24" s="21">
        <v>117.05051</v>
      </c>
      <c r="G24" s="21">
        <f>E24*100/99</f>
        <v>11705.050505050505</v>
      </c>
      <c r="H24" s="51"/>
      <c r="I24" s="50"/>
    </row>
    <row r="25" spans="1:10" ht="16.5" customHeight="1">
      <c r="A25" s="20"/>
      <c r="B25" s="110" t="s">
        <v>10</v>
      </c>
      <c r="C25" s="44">
        <f>SUM(C21:C24)</f>
        <v>2090</v>
      </c>
      <c r="D25" s="44">
        <f>SUM(D21:D24)</f>
        <v>14760</v>
      </c>
      <c r="E25" s="111">
        <f>SUM(E21:E24)</f>
        <v>50000</v>
      </c>
      <c r="F25" s="111">
        <f>SUM(F21:F24)</f>
        <v>505.05051000000003</v>
      </c>
      <c r="G25" s="111">
        <f>E25+F25</f>
        <v>50505.050510000001</v>
      </c>
      <c r="H25" s="45"/>
      <c r="I25" s="23"/>
      <c r="J25" s="23"/>
    </row>
    <row r="26" spans="1:10">
      <c r="A26" s="45"/>
      <c r="B26" s="90"/>
      <c r="C26" s="90"/>
      <c r="D26" s="90"/>
      <c r="E26" s="90"/>
      <c r="F26" s="90"/>
      <c r="G26" s="90"/>
      <c r="H26" s="45"/>
      <c r="I26" s="23"/>
    </row>
    <row r="27" spans="1:10">
      <c r="A27" s="45"/>
      <c r="B27" s="45"/>
      <c r="C27" s="45"/>
      <c r="D27" s="45"/>
      <c r="E27" s="46"/>
      <c r="F27" s="45"/>
      <c r="G27" s="45"/>
      <c r="H27" s="45"/>
      <c r="J27" s="23"/>
    </row>
    <row r="28" spans="1:10">
      <c r="E28" s="23"/>
      <c r="G28" s="23"/>
      <c r="I28" s="23"/>
    </row>
    <row r="29" spans="1:10">
      <c r="E29" s="23"/>
      <c r="F29" s="23"/>
      <c r="I29" s="23"/>
    </row>
    <row r="30" spans="1:10">
      <c r="E30" s="17"/>
      <c r="F30" s="23"/>
    </row>
    <row r="31" spans="1:10">
      <c r="E31" s="23"/>
    </row>
    <row r="33" spans="5:5">
      <c r="E33" s="23"/>
    </row>
  </sheetData>
  <mergeCells count="15">
    <mergeCell ref="D2:G2"/>
    <mergeCell ref="D3:G3"/>
    <mergeCell ref="D4:G4"/>
    <mergeCell ref="A16:G16"/>
    <mergeCell ref="A18:A19"/>
    <mergeCell ref="B18:B19"/>
    <mergeCell ref="D18:D19"/>
    <mergeCell ref="E18:F18"/>
    <mergeCell ref="G18:G19"/>
    <mergeCell ref="A15:G15"/>
    <mergeCell ref="D9:E9"/>
    <mergeCell ref="D10:G10"/>
    <mergeCell ref="D11:G11"/>
    <mergeCell ref="D12:G12"/>
    <mergeCell ref="D13:G13"/>
  </mergeCells>
  <pageMargins left="1.1023622047244095" right="0.70866141732283472" top="0.78740157480314965" bottom="0.78740157480314965" header="0.31496062992125984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O29"/>
  <sheetViews>
    <sheetView topLeftCell="A13" workbookViewId="0">
      <selection activeCell="D20" sqref="D20"/>
    </sheetView>
  </sheetViews>
  <sheetFormatPr defaultRowHeight="12.75"/>
  <cols>
    <col min="1" max="1" width="7" customWidth="1"/>
    <col min="2" max="2" width="39.5703125" customWidth="1"/>
    <col min="3" max="3" width="27" customWidth="1"/>
    <col min="4" max="4" width="11.85546875" customWidth="1"/>
    <col min="5" max="5" width="11.140625" customWidth="1"/>
    <col min="6" max="8" width="11.140625" hidden="1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 hidden="1">
      <c r="K2" s="188" t="s">
        <v>79</v>
      </c>
      <c r="L2" s="188"/>
      <c r="M2" s="188"/>
      <c r="N2" s="188"/>
      <c r="O2" s="188"/>
    </row>
    <row r="3" spans="1:15" ht="15.75" hidden="1">
      <c r="K3" s="188" t="s">
        <v>102</v>
      </c>
      <c r="L3" s="188"/>
      <c r="M3" s="188"/>
      <c r="N3" s="188"/>
      <c r="O3" s="188"/>
    </row>
    <row r="4" spans="1:15" ht="15.75" hidden="1">
      <c r="K4" s="188" t="s">
        <v>147</v>
      </c>
      <c r="L4" s="188"/>
      <c r="M4" s="188"/>
      <c r="N4" s="188"/>
      <c r="O4" s="152"/>
    </row>
    <row r="5" spans="1:15" ht="15.75" hidden="1">
      <c r="K5" s="153" t="s">
        <v>102</v>
      </c>
      <c r="L5" s="153"/>
      <c r="M5" s="153"/>
      <c r="N5" s="153"/>
      <c r="O5" s="152"/>
    </row>
    <row r="6" spans="1:15" ht="15.75" hidden="1">
      <c r="K6" s="153" t="s">
        <v>141</v>
      </c>
      <c r="L6" s="153"/>
      <c r="M6" s="153"/>
      <c r="N6" s="153"/>
      <c r="O6" s="152"/>
    </row>
    <row r="7" spans="1:15" ht="15.75">
      <c r="K7" s="152"/>
      <c r="L7" s="152"/>
      <c r="M7" s="152"/>
      <c r="N7" s="152"/>
      <c r="O7" s="152"/>
    </row>
    <row r="8" spans="1:15" ht="15.75" hidden="1">
      <c r="K8" s="188" t="s">
        <v>103</v>
      </c>
      <c r="L8" s="188"/>
      <c r="M8" s="188"/>
      <c r="N8" s="188"/>
      <c r="O8" s="188"/>
    </row>
    <row r="9" spans="1:15" ht="15" customHeight="1">
      <c r="A9" s="2"/>
      <c r="B9" s="1"/>
      <c r="C9" s="1"/>
      <c r="D9" s="1"/>
      <c r="E9" s="1"/>
      <c r="F9" s="1"/>
      <c r="G9" s="1"/>
      <c r="H9" s="1"/>
      <c r="I9" s="25"/>
      <c r="J9" s="25"/>
      <c r="K9" s="198" t="s">
        <v>147</v>
      </c>
      <c r="L9" s="198"/>
      <c r="M9" s="198"/>
      <c r="N9" s="198"/>
      <c r="O9" s="75"/>
    </row>
    <row r="10" spans="1:15" ht="75.75" customHeight="1">
      <c r="A10" s="2"/>
      <c r="B10" s="1"/>
      <c r="C10" s="1"/>
      <c r="D10" s="1"/>
      <c r="E10" s="1"/>
      <c r="F10" s="1"/>
      <c r="G10" s="1"/>
      <c r="H10" s="1"/>
      <c r="I10" s="26"/>
      <c r="J10" s="26"/>
      <c r="K10" s="203" t="s">
        <v>78</v>
      </c>
      <c r="L10" s="203"/>
      <c r="M10" s="203"/>
      <c r="N10" s="203"/>
      <c r="O10" s="203"/>
    </row>
    <row r="11" spans="1:15" ht="24" customHeight="1">
      <c r="A11" s="2"/>
      <c r="B11" s="1"/>
      <c r="C11" s="1"/>
      <c r="D11" s="1"/>
      <c r="E11" s="1"/>
      <c r="F11" s="1"/>
      <c r="G11" s="1"/>
      <c r="H11" s="1"/>
      <c r="I11" s="26"/>
      <c r="J11" s="26"/>
      <c r="K11" s="76"/>
      <c r="L11" s="76"/>
      <c r="M11" s="76"/>
      <c r="N11" s="76"/>
      <c r="O11" s="76"/>
    </row>
    <row r="12" spans="1:15" ht="15.75">
      <c r="A12" s="199" t="s">
        <v>34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</row>
    <row r="13" spans="1:15" ht="6.75" customHeight="1">
      <c r="A13" s="2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customHeight="1">
      <c r="A14" s="201" t="s">
        <v>0</v>
      </c>
      <c r="B14" s="201" t="s">
        <v>35</v>
      </c>
      <c r="C14" s="201" t="s">
        <v>36</v>
      </c>
      <c r="D14" s="204" t="s">
        <v>37</v>
      </c>
      <c r="E14" s="201" t="s">
        <v>38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</row>
    <row r="15" spans="1:15" ht="31.5">
      <c r="A15" s="201"/>
      <c r="B15" s="201"/>
      <c r="C15" s="201"/>
      <c r="D15" s="205"/>
      <c r="E15" s="56" t="s">
        <v>39</v>
      </c>
      <c r="F15" s="117" t="s">
        <v>96</v>
      </c>
      <c r="G15" s="117" t="s">
        <v>97</v>
      </c>
      <c r="H15" s="117" t="s">
        <v>98</v>
      </c>
      <c r="I15" s="116" t="s">
        <v>33</v>
      </c>
      <c r="J15" s="116" t="s">
        <v>92</v>
      </c>
      <c r="K15" s="116" t="s">
        <v>93</v>
      </c>
      <c r="L15" s="116" t="s">
        <v>94</v>
      </c>
      <c r="M15" s="137" t="s">
        <v>131</v>
      </c>
      <c r="N15" s="161" t="s">
        <v>166</v>
      </c>
      <c r="O15" s="73" t="s">
        <v>73</v>
      </c>
    </row>
    <row r="16" spans="1:15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/>
      <c r="G16" s="29"/>
      <c r="H16" s="29"/>
      <c r="I16" s="29">
        <v>6</v>
      </c>
      <c r="J16" s="29">
        <v>7</v>
      </c>
      <c r="K16" s="29">
        <v>8</v>
      </c>
      <c r="L16" s="29">
        <v>9</v>
      </c>
      <c r="M16" s="29">
        <v>10</v>
      </c>
      <c r="N16" s="71">
        <v>11</v>
      </c>
      <c r="O16" s="72">
        <v>12</v>
      </c>
    </row>
    <row r="17" spans="1:15" s="9" customFormat="1" ht="110.25">
      <c r="A17" s="66"/>
      <c r="B17" s="30" t="s">
        <v>101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40"/>
    </row>
    <row r="18" spans="1:15" ht="78.75">
      <c r="A18" s="54"/>
      <c r="B18" s="30" t="s">
        <v>83</v>
      </c>
      <c r="C18" s="42"/>
      <c r="D18" s="98"/>
      <c r="E18" s="31"/>
      <c r="F18" s="31"/>
      <c r="G18" s="31"/>
      <c r="H18" s="31"/>
      <c r="I18" s="98"/>
      <c r="J18" s="98"/>
      <c r="K18" s="98"/>
      <c r="L18" s="98"/>
      <c r="M18" s="98"/>
      <c r="N18" s="98"/>
      <c r="O18" s="70"/>
    </row>
    <row r="19" spans="1:15" ht="25.5" customHeight="1">
      <c r="A19" s="147" t="s">
        <v>51</v>
      </c>
      <c r="B19" s="202" t="s">
        <v>40</v>
      </c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</row>
    <row r="20" spans="1:15" ht="47.25">
      <c r="A20" s="148" t="s">
        <v>15</v>
      </c>
      <c r="B20" s="162" t="s">
        <v>24</v>
      </c>
      <c r="C20" s="42" t="s">
        <v>69</v>
      </c>
      <c r="D20" s="98" t="s">
        <v>71</v>
      </c>
      <c r="E20" s="119">
        <v>4762</v>
      </c>
      <c r="F20" s="18">
        <v>12095.163</v>
      </c>
      <c r="G20" s="99">
        <v>8360.2999999999993</v>
      </c>
      <c r="H20" s="99">
        <v>9873</v>
      </c>
      <c r="I20" s="99">
        <v>6678</v>
      </c>
      <c r="J20" s="99">
        <v>2962</v>
      </c>
      <c r="K20" s="99">
        <v>2272</v>
      </c>
      <c r="L20" s="99">
        <v>3278</v>
      </c>
      <c r="M20" s="99">
        <v>3503</v>
      </c>
      <c r="N20" s="4">
        <v>2090</v>
      </c>
      <c r="O20" s="8">
        <f>N20+M20+L20+K20+J20+I20</f>
        <v>20783</v>
      </c>
    </row>
    <row r="21" spans="1:15" ht="47.25">
      <c r="A21" s="60"/>
      <c r="B21" s="36" t="s">
        <v>68</v>
      </c>
      <c r="C21" s="162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9"/>
      <c r="O21" s="74"/>
    </row>
    <row r="22" spans="1:15" ht="12.75" customHeight="1">
      <c r="A22" s="197" t="s">
        <v>52</v>
      </c>
      <c r="B22" s="202" t="s">
        <v>150</v>
      </c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</row>
    <row r="23" spans="1:15" ht="12.75" customHeight="1">
      <c r="A23" s="197"/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</row>
    <row r="24" spans="1:15" ht="47.25">
      <c r="A24" s="147" t="s">
        <v>19</v>
      </c>
      <c r="B24" s="61" t="s">
        <v>41</v>
      </c>
      <c r="C24" s="162" t="s">
        <v>70</v>
      </c>
      <c r="D24" s="98" t="s">
        <v>42</v>
      </c>
      <c r="E24" s="99">
        <v>128.80000000000001</v>
      </c>
      <c r="F24" s="99">
        <v>128.4</v>
      </c>
      <c r="G24" s="99">
        <v>128.4</v>
      </c>
      <c r="H24" s="99">
        <v>128.4</v>
      </c>
      <c r="I24" s="99">
        <v>137.6</v>
      </c>
      <c r="J24" s="99">
        <v>137.6</v>
      </c>
      <c r="K24" s="99">
        <v>137.6</v>
      </c>
      <c r="L24" s="99">
        <v>137.6</v>
      </c>
      <c r="M24" s="99">
        <v>137.6</v>
      </c>
      <c r="N24" s="187">
        <v>137.6</v>
      </c>
      <c r="O24" s="74">
        <v>137.6</v>
      </c>
    </row>
    <row r="25" spans="1:15" ht="47.25">
      <c r="A25" s="147" t="s">
        <v>25</v>
      </c>
      <c r="B25" s="61" t="s">
        <v>32</v>
      </c>
      <c r="C25" s="162" t="s">
        <v>137</v>
      </c>
      <c r="D25" s="98" t="s">
        <v>136</v>
      </c>
      <c r="E25" s="99">
        <v>9000</v>
      </c>
      <c r="F25" s="99"/>
      <c r="G25" s="99"/>
      <c r="H25" s="99"/>
      <c r="I25" s="99">
        <v>6000</v>
      </c>
      <c r="J25" s="99">
        <v>6000</v>
      </c>
      <c r="K25" s="99">
        <v>6000</v>
      </c>
      <c r="L25" s="99">
        <v>6000</v>
      </c>
      <c r="M25" s="99">
        <v>6000</v>
      </c>
      <c r="N25" s="4">
        <v>6000</v>
      </c>
      <c r="O25" s="74">
        <f>N25+M25+L25+K25+J25+I25</f>
        <v>36000</v>
      </c>
    </row>
    <row r="26" spans="1:15" ht="63">
      <c r="A26" s="78" t="s">
        <v>26</v>
      </c>
      <c r="B26" s="5" t="s">
        <v>85</v>
      </c>
      <c r="C26" s="5" t="s">
        <v>80</v>
      </c>
      <c r="D26" s="77" t="s">
        <v>81</v>
      </c>
      <c r="E26" s="77">
        <v>1</v>
      </c>
      <c r="F26" s="77">
        <v>4</v>
      </c>
      <c r="G26" s="77">
        <v>7</v>
      </c>
      <c r="H26" s="77">
        <v>1</v>
      </c>
      <c r="I26" s="58">
        <v>0</v>
      </c>
      <c r="J26" s="58">
        <v>0</v>
      </c>
      <c r="K26" s="58">
        <v>0</v>
      </c>
      <c r="L26" s="58">
        <v>1</v>
      </c>
      <c r="M26" s="58">
        <v>1</v>
      </c>
      <c r="N26" s="4">
        <v>1</v>
      </c>
      <c r="O26" s="7">
        <v>3</v>
      </c>
    </row>
    <row r="29" spans="1:15">
      <c r="J29" s="23"/>
    </row>
  </sheetData>
  <mergeCells count="15">
    <mergeCell ref="K2:O2"/>
    <mergeCell ref="K3:O3"/>
    <mergeCell ref="K8:O8"/>
    <mergeCell ref="D14:D15"/>
    <mergeCell ref="K4:N4"/>
    <mergeCell ref="A22:A23"/>
    <mergeCell ref="K9:N9"/>
    <mergeCell ref="A12:O12"/>
    <mergeCell ref="A14:A15"/>
    <mergeCell ref="B14:B15"/>
    <mergeCell ref="C14:C15"/>
    <mergeCell ref="E14:O14"/>
    <mergeCell ref="B19:O19"/>
    <mergeCell ref="B22:O23"/>
    <mergeCell ref="K10:O10"/>
  </mergeCells>
  <pageMargins left="1.1023622047244095" right="0.70866141732283472" top="0.35433070866141736" bottom="0.55118110236220474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2"/>
  <sheetViews>
    <sheetView topLeftCell="A12" workbookViewId="0">
      <selection activeCell="D23" sqref="D23"/>
    </sheetView>
  </sheetViews>
  <sheetFormatPr defaultRowHeight="12.75"/>
  <cols>
    <col min="1" max="1" width="5.28515625" customWidth="1"/>
    <col min="2" max="2" width="26.85546875" customWidth="1"/>
    <col min="3" max="3" width="18.5703125" customWidth="1"/>
    <col min="4" max="4" width="12.85546875" customWidth="1"/>
    <col min="5" max="5" width="12.5703125" customWidth="1"/>
    <col min="6" max="6" width="20.42578125" customWidth="1"/>
    <col min="8" max="8" width="16.7109375" customWidth="1"/>
    <col min="9" max="9" width="10.5703125" bestFit="1" customWidth="1"/>
  </cols>
  <sheetData>
    <row r="1" spans="1:7" ht="17.25" customHeight="1">
      <c r="D1" s="3"/>
      <c r="E1" s="3"/>
      <c r="F1" s="3"/>
      <c r="G1" s="19"/>
    </row>
    <row r="2" spans="1:7" ht="17.25" hidden="1" customHeight="1">
      <c r="D2" s="190" t="s">
        <v>99</v>
      </c>
      <c r="E2" s="190"/>
      <c r="F2" s="190"/>
      <c r="G2" s="190"/>
    </row>
    <row r="3" spans="1:7" ht="17.25" hidden="1" customHeight="1">
      <c r="D3" s="190" t="s">
        <v>102</v>
      </c>
      <c r="E3" s="190"/>
      <c r="F3" s="190"/>
      <c r="G3" s="190"/>
    </row>
    <row r="4" spans="1:7" ht="17.25" hidden="1" customHeight="1">
      <c r="D4" s="190" t="s">
        <v>141</v>
      </c>
      <c r="E4" s="190"/>
      <c r="F4" s="190"/>
      <c r="G4" s="190"/>
    </row>
    <row r="5" spans="1:7" ht="17.25" customHeight="1">
      <c r="D5" s="3"/>
      <c r="E5" s="3"/>
      <c r="F5" s="3"/>
      <c r="G5" s="19"/>
    </row>
    <row r="6" spans="1:7" ht="14.25" customHeight="1">
      <c r="D6" s="188" t="s">
        <v>149</v>
      </c>
      <c r="E6" s="188"/>
      <c r="F6" s="188"/>
      <c r="G6" s="19"/>
    </row>
    <row r="7" spans="1:7" ht="21" customHeight="1">
      <c r="A7" s="2"/>
      <c r="B7" s="1"/>
      <c r="C7" s="1"/>
      <c r="D7" s="209" t="s">
        <v>148</v>
      </c>
      <c r="E7" s="209"/>
      <c r="F7" s="209"/>
    </row>
    <row r="8" spans="1:7" ht="54.75" customHeight="1">
      <c r="A8" s="2"/>
      <c r="B8" s="1"/>
      <c r="C8" s="1"/>
      <c r="D8" s="209"/>
      <c r="E8" s="209"/>
      <c r="F8" s="209"/>
    </row>
    <row r="9" spans="1:7" ht="17.25" customHeight="1">
      <c r="A9" s="2"/>
      <c r="B9" s="1"/>
      <c r="C9" s="1"/>
      <c r="D9" s="65"/>
      <c r="E9" s="65"/>
      <c r="F9" s="65"/>
    </row>
    <row r="10" spans="1:7" ht="15.75">
      <c r="A10" s="199" t="s">
        <v>62</v>
      </c>
      <c r="B10" s="200"/>
      <c r="C10" s="200"/>
      <c r="D10" s="200"/>
      <c r="E10" s="200"/>
      <c r="F10" s="200"/>
      <c r="G10" s="200"/>
    </row>
    <row r="11" spans="1:7" ht="6.75" customHeight="1">
      <c r="A11" s="2"/>
      <c r="B11" s="1"/>
      <c r="C11" s="1"/>
      <c r="D11" s="1"/>
      <c r="E11" s="1"/>
      <c r="F11" s="1"/>
      <c r="G11" s="1"/>
    </row>
    <row r="12" spans="1:7" ht="15.75" customHeight="1">
      <c r="A12" s="201" t="s">
        <v>0</v>
      </c>
      <c r="B12" s="201" t="s">
        <v>43</v>
      </c>
      <c r="C12" s="201" t="s">
        <v>44</v>
      </c>
      <c r="D12" s="207" t="s">
        <v>45</v>
      </c>
      <c r="E12" s="208"/>
      <c r="F12" s="204" t="s">
        <v>48</v>
      </c>
      <c r="G12" s="1"/>
    </row>
    <row r="13" spans="1:7" ht="47.25">
      <c r="A13" s="201"/>
      <c r="B13" s="201"/>
      <c r="C13" s="201"/>
      <c r="D13" s="56" t="s">
        <v>46</v>
      </c>
      <c r="E13" s="56" t="s">
        <v>47</v>
      </c>
      <c r="F13" s="205"/>
      <c r="G13" s="1"/>
    </row>
    <row r="14" spans="1:7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1"/>
    </row>
    <row r="15" spans="1:7" ht="63" customHeight="1">
      <c r="A15" s="62" t="s">
        <v>51</v>
      </c>
      <c r="B15" s="206" t="s">
        <v>64</v>
      </c>
      <c r="C15" s="206"/>
      <c r="D15" s="206"/>
      <c r="E15" s="206"/>
      <c r="F15" s="206"/>
      <c r="G15" s="1"/>
    </row>
    <row r="16" spans="1:7" ht="207.75" customHeight="1">
      <c r="A16" s="147" t="s">
        <v>142</v>
      </c>
      <c r="B16" s="132" t="s">
        <v>49</v>
      </c>
      <c r="C16" s="98" t="s">
        <v>50</v>
      </c>
      <c r="D16" s="91" t="s">
        <v>178</v>
      </c>
      <c r="E16" s="63" t="s">
        <v>179</v>
      </c>
      <c r="F16" s="67" t="s">
        <v>74</v>
      </c>
      <c r="G16" s="1"/>
    </row>
    <row r="17" spans="1:7" ht="126" hidden="1">
      <c r="A17" s="55"/>
      <c r="B17" s="132" t="s">
        <v>116</v>
      </c>
      <c r="C17" s="66" t="s">
        <v>50</v>
      </c>
      <c r="D17" s="91" t="s">
        <v>113</v>
      </c>
      <c r="E17" s="63" t="s">
        <v>114</v>
      </c>
      <c r="F17" s="67" t="s">
        <v>115</v>
      </c>
      <c r="G17" s="1"/>
    </row>
    <row r="18" spans="1:7" ht="12.75" customHeight="1">
      <c r="A18" s="197" t="s">
        <v>52</v>
      </c>
      <c r="B18" s="206" t="s">
        <v>65</v>
      </c>
      <c r="C18" s="206"/>
      <c r="D18" s="206"/>
      <c r="E18" s="206"/>
      <c r="F18" s="206"/>
      <c r="G18" s="1"/>
    </row>
    <row r="19" spans="1:7" ht="50.25" customHeight="1">
      <c r="A19" s="197"/>
      <c r="B19" s="206"/>
      <c r="C19" s="206"/>
      <c r="D19" s="206"/>
      <c r="E19" s="206"/>
      <c r="F19" s="206"/>
      <c r="G19" s="1"/>
    </row>
    <row r="20" spans="1:7" ht="126">
      <c r="A20" s="64" t="s">
        <v>66</v>
      </c>
      <c r="B20" s="61" t="s">
        <v>53</v>
      </c>
      <c r="C20" s="66" t="s">
        <v>50</v>
      </c>
      <c r="D20" s="91" t="s">
        <v>178</v>
      </c>
      <c r="E20" s="63" t="s">
        <v>179</v>
      </c>
      <c r="F20" s="68" t="s">
        <v>75</v>
      </c>
      <c r="G20" s="1"/>
    </row>
    <row r="21" spans="1:7" ht="126">
      <c r="A21" s="146" t="s">
        <v>67</v>
      </c>
      <c r="B21" s="61" t="s">
        <v>138</v>
      </c>
      <c r="C21" s="98" t="s">
        <v>50</v>
      </c>
      <c r="D21" s="91" t="s">
        <v>178</v>
      </c>
      <c r="E21" s="63" t="s">
        <v>179</v>
      </c>
      <c r="F21" s="98" t="s">
        <v>75</v>
      </c>
      <c r="G21" s="1"/>
    </row>
    <row r="22" spans="1:7" ht="143.25" customHeight="1">
      <c r="A22" s="146" t="s">
        <v>139</v>
      </c>
      <c r="B22" s="39" t="s">
        <v>140</v>
      </c>
      <c r="C22" s="69" t="s">
        <v>50</v>
      </c>
      <c r="D22" s="91" t="s">
        <v>178</v>
      </c>
      <c r="E22" s="63" t="s">
        <v>179</v>
      </c>
      <c r="F22" s="69" t="s">
        <v>76</v>
      </c>
    </row>
  </sheetData>
  <mergeCells count="14">
    <mergeCell ref="D2:G2"/>
    <mergeCell ref="D3:G3"/>
    <mergeCell ref="D4:G4"/>
    <mergeCell ref="D6:F6"/>
    <mergeCell ref="D7:F8"/>
    <mergeCell ref="A18:A19"/>
    <mergeCell ref="B18:F19"/>
    <mergeCell ref="D12:E12"/>
    <mergeCell ref="F12:F13"/>
    <mergeCell ref="A10:G10"/>
    <mergeCell ref="A12:A13"/>
    <mergeCell ref="B12:B13"/>
    <mergeCell ref="C12:C13"/>
    <mergeCell ref="B15:F15"/>
  </mergeCells>
  <pageMargins left="1.1023622047244095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L57"/>
  <sheetViews>
    <sheetView tabSelected="1" workbookViewId="0">
      <selection activeCell="D41" sqref="D41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.28515625" style="9" customWidth="1"/>
    <col min="6" max="6" width="13.85546875" style="163" customWidth="1"/>
    <col min="7" max="7" width="14" style="163" customWidth="1"/>
    <col min="8" max="10" width="13.85546875" style="163" customWidth="1"/>
    <col min="12" max="12" width="16.7109375" customWidth="1"/>
    <col min="13" max="13" width="10.5703125" bestFit="1" customWidth="1"/>
  </cols>
  <sheetData>
    <row r="2" spans="1:11" ht="15.75" hidden="1">
      <c r="F2" s="228" t="s">
        <v>149</v>
      </c>
      <c r="G2" s="228"/>
      <c r="H2" s="228"/>
      <c r="I2" s="228"/>
    </row>
    <row r="3" spans="1:11" ht="15.75" hidden="1">
      <c r="F3" s="228" t="s">
        <v>102</v>
      </c>
      <c r="G3" s="228"/>
      <c r="H3" s="228"/>
      <c r="I3" s="228"/>
    </row>
    <row r="4" spans="1:11" ht="15.75" hidden="1">
      <c r="F4" s="228" t="s">
        <v>141</v>
      </c>
      <c r="G4" s="228"/>
      <c r="H4" s="228"/>
      <c r="I4" s="228"/>
    </row>
    <row r="5" spans="1:11" ht="15" hidden="1">
      <c r="F5" s="164"/>
      <c r="G5" s="164"/>
      <c r="H5" s="164"/>
      <c r="I5" s="164"/>
    </row>
    <row r="6" spans="1:11" ht="15" hidden="1">
      <c r="F6" s="164"/>
      <c r="G6" s="164"/>
      <c r="H6" s="164"/>
      <c r="I6" s="164"/>
    </row>
    <row r="7" spans="1:11" ht="15.75">
      <c r="A7" s="2"/>
      <c r="B7" s="1"/>
      <c r="C7" s="1"/>
      <c r="D7" s="1"/>
      <c r="F7" s="228" t="s">
        <v>171</v>
      </c>
      <c r="G7" s="228"/>
      <c r="H7" s="228"/>
      <c r="I7" s="228"/>
      <c r="J7" s="165"/>
    </row>
    <row r="8" spans="1:11" ht="48.75" customHeight="1">
      <c r="A8" s="2"/>
      <c r="B8" s="1"/>
      <c r="C8" s="1"/>
      <c r="D8" s="1"/>
      <c r="F8" s="229" t="s">
        <v>78</v>
      </c>
      <c r="G8" s="229"/>
      <c r="H8" s="229"/>
      <c r="I8" s="229"/>
      <c r="J8" s="166"/>
    </row>
    <row r="9" spans="1:11" ht="15.75">
      <c r="A9" s="199" t="s">
        <v>63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6.75" customHeight="1">
      <c r="A10" s="2"/>
      <c r="B10" s="1"/>
      <c r="C10" s="1"/>
      <c r="D10" s="1"/>
      <c r="K10" s="1"/>
    </row>
    <row r="11" spans="1:11" ht="15.75" customHeight="1">
      <c r="A11" s="201" t="s">
        <v>54</v>
      </c>
      <c r="B11" s="201" t="s">
        <v>57</v>
      </c>
      <c r="C11" s="201" t="s">
        <v>58</v>
      </c>
      <c r="D11" s="251" t="s">
        <v>59</v>
      </c>
      <c r="E11" s="251"/>
      <c r="F11" s="251"/>
      <c r="G11" s="251"/>
      <c r="H11" s="251"/>
      <c r="I11" s="251"/>
      <c r="J11" s="251"/>
      <c r="K11" s="1"/>
    </row>
    <row r="12" spans="1:11" ht="82.5" customHeight="1">
      <c r="A12" s="201"/>
      <c r="B12" s="201"/>
      <c r="C12" s="201"/>
      <c r="D12" s="121" t="s">
        <v>14</v>
      </c>
      <c r="E12" s="157" t="s">
        <v>33</v>
      </c>
      <c r="F12" s="167" t="s">
        <v>92</v>
      </c>
      <c r="G12" s="167" t="s">
        <v>93</v>
      </c>
      <c r="H12" s="167" t="s">
        <v>94</v>
      </c>
      <c r="I12" s="167" t="s">
        <v>131</v>
      </c>
      <c r="J12" s="167" t="s">
        <v>166</v>
      </c>
      <c r="K12" s="1"/>
    </row>
    <row r="13" spans="1:11">
      <c r="A13" s="29">
        <v>1</v>
      </c>
      <c r="B13" s="29">
        <v>2</v>
      </c>
      <c r="C13" s="29">
        <v>3</v>
      </c>
      <c r="D13" s="71">
        <v>4</v>
      </c>
      <c r="E13" s="71">
        <v>5</v>
      </c>
      <c r="F13" s="71">
        <v>6</v>
      </c>
      <c r="G13" s="71">
        <v>7</v>
      </c>
      <c r="H13" s="71">
        <v>8</v>
      </c>
      <c r="I13" s="71">
        <v>9</v>
      </c>
      <c r="J13" s="71">
        <v>10</v>
      </c>
      <c r="K13" s="1"/>
    </row>
    <row r="14" spans="1:11" ht="94.5">
      <c r="A14" s="98" t="s">
        <v>55</v>
      </c>
      <c r="B14" s="30" t="s">
        <v>56</v>
      </c>
      <c r="C14" s="236" t="s">
        <v>50</v>
      </c>
      <c r="D14" s="248"/>
      <c r="E14" s="249"/>
      <c r="F14" s="249"/>
      <c r="G14" s="249"/>
      <c r="H14" s="249"/>
      <c r="I14" s="249"/>
      <c r="J14" s="250"/>
      <c r="K14" s="1"/>
    </row>
    <row r="15" spans="1:11" ht="110.25">
      <c r="A15" s="98"/>
      <c r="B15" s="36" t="s">
        <v>84</v>
      </c>
      <c r="C15" s="237"/>
      <c r="D15" s="248"/>
      <c r="E15" s="249"/>
      <c r="F15" s="249"/>
      <c r="G15" s="249"/>
      <c r="H15" s="249"/>
      <c r="I15" s="249"/>
      <c r="J15" s="250"/>
      <c r="K15" s="1"/>
    </row>
    <row r="16" spans="1:11" ht="63">
      <c r="A16" s="232">
        <v>1</v>
      </c>
      <c r="B16" s="122" t="s">
        <v>64</v>
      </c>
      <c r="C16" s="237"/>
      <c r="D16" s="126">
        <f>E16+F16+G16+H16+I16+J16</f>
        <v>610406.56578999991</v>
      </c>
      <c r="E16" s="156">
        <f>E19+E22</f>
        <v>82277.215790000002</v>
      </c>
      <c r="F16" s="168">
        <f>F19+F22</f>
        <v>56547</v>
      </c>
      <c r="G16" s="168">
        <f>G17+G18</f>
        <v>315666.34999999998</v>
      </c>
      <c r="H16" s="168">
        <f>H17+H18</f>
        <v>51972</v>
      </c>
      <c r="I16" s="168">
        <f>I17+I18</f>
        <v>51972</v>
      </c>
      <c r="J16" s="168">
        <f>J17+J18</f>
        <v>51972</v>
      </c>
      <c r="K16" s="1"/>
    </row>
    <row r="17" spans="1:12" ht="15.75">
      <c r="A17" s="233"/>
      <c r="B17" s="32" t="s">
        <v>30</v>
      </c>
      <c r="C17" s="237"/>
      <c r="D17" s="87">
        <f>E17+F17+G17+H17+I17+J17</f>
        <v>322692.12329000002</v>
      </c>
      <c r="E17" s="87">
        <f t="shared" ref="E17:J17" si="0">E20</f>
        <v>72692.123290000003</v>
      </c>
      <c r="F17" s="169">
        <f t="shared" si="0"/>
        <v>50000</v>
      </c>
      <c r="G17" s="169">
        <f t="shared" si="0"/>
        <v>50000</v>
      </c>
      <c r="H17" s="169">
        <f t="shared" si="0"/>
        <v>50000</v>
      </c>
      <c r="I17" s="169">
        <f t="shared" si="0"/>
        <v>50000</v>
      </c>
      <c r="J17" s="169">
        <f t="shared" si="0"/>
        <v>50000</v>
      </c>
      <c r="K17" s="11"/>
    </row>
    <row r="18" spans="1:12" ht="15">
      <c r="A18" s="233"/>
      <c r="B18" s="33" t="s">
        <v>31</v>
      </c>
      <c r="C18" s="237"/>
      <c r="D18" s="83">
        <f>E18+F18+G18+H18+I18+J18</f>
        <v>287714.4425</v>
      </c>
      <c r="E18" s="83">
        <f>E21+E22</f>
        <v>9585.0924999999988</v>
      </c>
      <c r="F18" s="170">
        <f>F21+F22</f>
        <v>6547</v>
      </c>
      <c r="G18" s="170">
        <f>G21+G22+G25</f>
        <v>265666.34999999998</v>
      </c>
      <c r="H18" s="170">
        <f>H21+H22</f>
        <v>1972</v>
      </c>
      <c r="I18" s="170">
        <f>I21+I22</f>
        <v>1972</v>
      </c>
      <c r="J18" s="170">
        <f>J21+J22</f>
        <v>1972</v>
      </c>
      <c r="K18" s="12"/>
    </row>
    <row r="19" spans="1:12" ht="31.5">
      <c r="A19" s="234" t="s">
        <v>15</v>
      </c>
      <c r="B19" s="122" t="s">
        <v>24</v>
      </c>
      <c r="C19" s="237"/>
      <c r="D19" s="126">
        <f t="shared" ref="D19:J19" si="1">D20+D21</f>
        <v>330808.56629000005</v>
      </c>
      <c r="E19" s="156">
        <f t="shared" si="1"/>
        <v>73948.566290000002</v>
      </c>
      <c r="F19" s="168">
        <f t="shared" si="1"/>
        <v>51372</v>
      </c>
      <c r="G19" s="168">
        <f t="shared" si="1"/>
        <v>51372</v>
      </c>
      <c r="H19" s="168">
        <f t="shared" si="1"/>
        <v>51372</v>
      </c>
      <c r="I19" s="168">
        <f t="shared" si="1"/>
        <v>51372</v>
      </c>
      <c r="J19" s="168">
        <f t="shared" si="1"/>
        <v>51372</v>
      </c>
      <c r="K19" s="1"/>
    </row>
    <row r="20" spans="1:12" ht="15.75">
      <c r="A20" s="235"/>
      <c r="B20" s="34" t="s">
        <v>30</v>
      </c>
      <c r="C20" s="237"/>
      <c r="D20" s="87">
        <f>E20+F20+G20+H20+I20+J20</f>
        <v>322692.12329000002</v>
      </c>
      <c r="E20" s="87">
        <v>72692.123290000003</v>
      </c>
      <c r="F20" s="169">
        <v>50000</v>
      </c>
      <c r="G20" s="169">
        <v>50000</v>
      </c>
      <c r="H20" s="169">
        <v>50000</v>
      </c>
      <c r="I20" s="169">
        <v>50000</v>
      </c>
      <c r="J20" s="169">
        <v>50000</v>
      </c>
      <c r="K20" s="13"/>
    </row>
    <row r="21" spans="1:12" ht="15">
      <c r="A21" s="235"/>
      <c r="B21" s="33" t="s">
        <v>29</v>
      </c>
      <c r="C21" s="237"/>
      <c r="D21" s="83">
        <f>E21+F21+G21+H21+I21+J21</f>
        <v>8116.4430000000002</v>
      </c>
      <c r="E21" s="83">
        <v>1256.443</v>
      </c>
      <c r="F21" s="170">
        <v>1372</v>
      </c>
      <c r="G21" s="170">
        <v>1372</v>
      </c>
      <c r="H21" s="170">
        <v>1372</v>
      </c>
      <c r="I21" s="170">
        <v>1372</v>
      </c>
      <c r="J21" s="170">
        <v>1372</v>
      </c>
      <c r="K21" s="12"/>
      <c r="L21" s="23"/>
    </row>
    <row r="22" spans="1:12" ht="111" customHeight="1">
      <c r="A22" s="128" t="s">
        <v>16</v>
      </c>
      <c r="B22" s="122" t="s">
        <v>17</v>
      </c>
      <c r="C22" s="243"/>
      <c r="D22" s="126">
        <f>E22+F22+G22+H22+I22+J22</f>
        <v>15903.6495</v>
      </c>
      <c r="E22" s="156">
        <f>E23+1363.925</f>
        <v>8328.6494999999995</v>
      </c>
      <c r="F22" s="168">
        <f>F24+600</f>
        <v>5175</v>
      </c>
      <c r="G22" s="168">
        <v>600</v>
      </c>
      <c r="H22" s="168">
        <v>600</v>
      </c>
      <c r="I22" s="168">
        <v>600</v>
      </c>
      <c r="J22" s="168">
        <v>600</v>
      </c>
      <c r="K22" s="1"/>
    </row>
    <row r="23" spans="1:12" ht="173.25">
      <c r="A23" s="128" t="s">
        <v>104</v>
      </c>
      <c r="B23" s="132" t="s">
        <v>110</v>
      </c>
      <c r="C23" s="134" t="s">
        <v>112</v>
      </c>
      <c r="D23" s="126">
        <f>E23+F23+G23+H23+I23+J23</f>
        <v>6964.7245000000003</v>
      </c>
      <c r="E23" s="156">
        <v>6964.7245000000003</v>
      </c>
      <c r="F23" s="168"/>
      <c r="G23" s="168"/>
      <c r="H23" s="168"/>
      <c r="I23" s="168"/>
      <c r="J23" s="168"/>
      <c r="K23" s="1"/>
    </row>
    <row r="24" spans="1:12" ht="173.25">
      <c r="A24" s="159" t="s">
        <v>167</v>
      </c>
      <c r="B24" s="155" t="s">
        <v>168</v>
      </c>
      <c r="C24" s="160" t="s">
        <v>112</v>
      </c>
      <c r="D24" s="156">
        <f>E24+F24+G24+H24+I24+J24</f>
        <v>4575</v>
      </c>
      <c r="E24" s="156"/>
      <c r="F24" s="168">
        <v>4575</v>
      </c>
      <c r="G24" s="168"/>
      <c r="H24" s="168"/>
      <c r="I24" s="168"/>
      <c r="J24" s="168"/>
      <c r="K24" s="1"/>
    </row>
    <row r="25" spans="1:12" ht="110.25" customHeight="1">
      <c r="A25" s="145" t="s">
        <v>135</v>
      </c>
      <c r="B25" s="144" t="s">
        <v>111</v>
      </c>
      <c r="C25" s="134" t="s">
        <v>50</v>
      </c>
      <c r="D25" s="133">
        <f>G25</f>
        <v>263694.34999999998</v>
      </c>
      <c r="E25" s="156"/>
      <c r="F25" s="168"/>
      <c r="G25" s="168">
        <v>263694.34999999998</v>
      </c>
      <c r="H25" s="168"/>
      <c r="I25" s="168"/>
      <c r="J25" s="168"/>
      <c r="K25" s="1"/>
    </row>
    <row r="26" spans="1:12" ht="14.25">
      <c r="A26" s="217" t="s">
        <v>18</v>
      </c>
      <c r="B26" s="218"/>
      <c r="C26" s="218"/>
      <c r="D26" s="84">
        <f>E26+F26+G26+H26+I26+J26</f>
        <v>610406.56578999991</v>
      </c>
      <c r="E26" s="84">
        <f>SUM(E20:E22)</f>
        <v>82277.215790000002</v>
      </c>
      <c r="F26" s="171">
        <f>SUM(F20:F22)</f>
        <v>56547</v>
      </c>
      <c r="G26" s="171">
        <f>G16</f>
        <v>315666.34999999998</v>
      </c>
      <c r="H26" s="171">
        <f>H16</f>
        <v>51972</v>
      </c>
      <c r="I26" s="171">
        <f>I16</f>
        <v>51972</v>
      </c>
      <c r="J26" s="171">
        <f>J16</f>
        <v>51972</v>
      </c>
      <c r="K26" s="12"/>
      <c r="L26" s="23"/>
    </row>
    <row r="27" spans="1:12" ht="63" customHeight="1">
      <c r="A27" s="35"/>
      <c r="B27" s="36" t="s">
        <v>68</v>
      </c>
      <c r="C27" s="236" t="s">
        <v>50</v>
      </c>
      <c r="D27" s="224"/>
      <c r="E27" s="225"/>
      <c r="F27" s="225"/>
      <c r="G27" s="225"/>
      <c r="H27" s="225"/>
      <c r="I27" s="226"/>
      <c r="J27" s="172"/>
      <c r="K27" s="1"/>
      <c r="L27" s="23"/>
    </row>
    <row r="28" spans="1:12" ht="12.75" customHeight="1">
      <c r="A28" s="234" t="s">
        <v>82</v>
      </c>
      <c r="B28" s="239" t="s">
        <v>65</v>
      </c>
      <c r="C28" s="237"/>
      <c r="D28" s="227">
        <f>E28+F28+G28+H28+I28+J28</f>
        <v>480615.46716999996</v>
      </c>
      <c r="E28" s="227">
        <f t="shared" ref="E28:J28" si="2">E30+E31</f>
        <v>84293.967169999989</v>
      </c>
      <c r="F28" s="210">
        <f t="shared" si="2"/>
        <v>77704.3</v>
      </c>
      <c r="G28" s="210">
        <f t="shared" si="2"/>
        <v>79504.3</v>
      </c>
      <c r="H28" s="210">
        <f t="shared" si="2"/>
        <v>79704.3</v>
      </c>
      <c r="I28" s="210">
        <f t="shared" si="2"/>
        <v>79704.3</v>
      </c>
      <c r="J28" s="210">
        <f t="shared" si="2"/>
        <v>79704.3</v>
      </c>
      <c r="K28" s="1"/>
      <c r="L28" s="23"/>
    </row>
    <row r="29" spans="1:12" ht="50.25" customHeight="1">
      <c r="A29" s="234"/>
      <c r="B29" s="239"/>
      <c r="C29" s="237"/>
      <c r="D29" s="227"/>
      <c r="E29" s="227"/>
      <c r="F29" s="210"/>
      <c r="G29" s="210"/>
      <c r="H29" s="210"/>
      <c r="I29" s="210"/>
      <c r="J29" s="210"/>
      <c r="K29" s="1"/>
      <c r="L29" s="23"/>
    </row>
    <row r="30" spans="1:12" ht="31.5">
      <c r="A30" s="238"/>
      <c r="B30" s="27" t="s">
        <v>21</v>
      </c>
      <c r="C30" s="237"/>
      <c r="D30" s="85">
        <f>E30+F30+G30+H30+I30+J30</f>
        <v>427086.59716999996</v>
      </c>
      <c r="E30" s="85">
        <f>E33+E37+E41</f>
        <v>77086.597169999994</v>
      </c>
      <c r="F30" s="173">
        <f>F33+F37+F41+F47</f>
        <v>70000</v>
      </c>
      <c r="G30" s="173">
        <f t="shared" ref="G30:J31" si="3">G33+G37+G41</f>
        <v>70000</v>
      </c>
      <c r="H30" s="173">
        <f t="shared" si="3"/>
        <v>70000</v>
      </c>
      <c r="I30" s="173">
        <f t="shared" si="3"/>
        <v>70000</v>
      </c>
      <c r="J30" s="173">
        <f t="shared" si="3"/>
        <v>70000</v>
      </c>
      <c r="K30" s="1"/>
    </row>
    <row r="31" spans="1:12" ht="15.75">
      <c r="A31" s="238"/>
      <c r="B31" s="28" t="s">
        <v>22</v>
      </c>
      <c r="C31" s="237"/>
      <c r="D31" s="100">
        <f>E31+F31+G31+H31+I31+J31</f>
        <v>53528.87000000001</v>
      </c>
      <c r="E31" s="83">
        <f>E34+E38+E42</f>
        <v>7207.3700000000008</v>
      </c>
      <c r="F31" s="170">
        <f>F34+F38+F42+F48</f>
        <v>7704.3</v>
      </c>
      <c r="G31" s="170">
        <f t="shared" si="3"/>
        <v>9504.2999999999993</v>
      </c>
      <c r="H31" s="170">
        <f t="shared" si="3"/>
        <v>9704.2999999999993</v>
      </c>
      <c r="I31" s="170">
        <f t="shared" si="3"/>
        <v>9704.2999999999993</v>
      </c>
      <c r="J31" s="170">
        <f t="shared" si="3"/>
        <v>9704.2999999999993</v>
      </c>
      <c r="K31" s="1"/>
      <c r="L31" s="23"/>
    </row>
    <row r="32" spans="1:12" ht="31.5">
      <c r="A32" s="244" t="s">
        <v>19</v>
      </c>
      <c r="B32" s="127" t="s">
        <v>41</v>
      </c>
      <c r="C32" s="237"/>
      <c r="D32" s="123">
        <f t="shared" ref="D32:J32" si="4">D33+D34</f>
        <v>380403.68718000001</v>
      </c>
      <c r="E32" s="158">
        <f t="shared" si="4"/>
        <v>72139.250669999994</v>
      </c>
      <c r="F32" s="174">
        <f t="shared" si="4"/>
        <v>65950.266839999997</v>
      </c>
      <c r="G32" s="174">
        <f t="shared" si="4"/>
        <v>68004.3</v>
      </c>
      <c r="H32" s="174">
        <f t="shared" si="4"/>
        <v>58103.28989</v>
      </c>
      <c r="I32" s="174">
        <f t="shared" si="4"/>
        <v>58103.28989</v>
      </c>
      <c r="J32" s="174">
        <f t="shared" si="4"/>
        <v>58103.28989</v>
      </c>
      <c r="K32" s="1"/>
      <c r="L32" s="17"/>
    </row>
    <row r="33" spans="1:12" ht="31.5">
      <c r="A33" s="220"/>
      <c r="B33" s="27" t="s">
        <v>21</v>
      </c>
      <c r="C33" s="237"/>
      <c r="D33" s="85">
        <f>E33+F33+G33+H33+I33+J33</f>
        <v>336825.97892000002</v>
      </c>
      <c r="E33" s="85">
        <f>60000+7086.59717-9.12543</f>
        <v>67077.471739999994</v>
      </c>
      <c r="F33" s="173">
        <f>60000-251.49282</f>
        <v>59748.507180000001</v>
      </c>
      <c r="G33" s="173">
        <v>60000</v>
      </c>
      <c r="H33" s="173">
        <v>50000</v>
      </c>
      <c r="I33" s="173">
        <v>50000</v>
      </c>
      <c r="J33" s="173">
        <v>50000</v>
      </c>
      <c r="K33" s="1"/>
      <c r="L33" s="23"/>
    </row>
    <row r="34" spans="1:12" ht="15.75">
      <c r="A34" s="221"/>
      <c r="B34" s="28" t="s">
        <v>22</v>
      </c>
      <c r="C34" s="237"/>
      <c r="D34" s="100">
        <f>E34+F34+G34+H34+I34+J34</f>
        <v>43577.708259999999</v>
      </c>
      <c r="E34" s="83">
        <v>5061.7789300000004</v>
      </c>
      <c r="F34" s="170">
        <f>6204.3-2.54034</f>
        <v>6201.7596600000006</v>
      </c>
      <c r="G34" s="170">
        <v>8004.3</v>
      </c>
      <c r="H34" s="170">
        <v>8103.28989</v>
      </c>
      <c r="I34" s="170">
        <v>8103.28989</v>
      </c>
      <c r="J34" s="170">
        <v>8103.28989</v>
      </c>
      <c r="K34" s="1"/>
      <c r="L34" s="17"/>
    </row>
    <row r="35" spans="1:12" ht="15.75" customHeight="1">
      <c r="A35" s="219" t="s">
        <v>25</v>
      </c>
      <c r="B35" s="222" t="s">
        <v>32</v>
      </c>
      <c r="C35" s="237"/>
      <c r="D35" s="215">
        <f>E35+F35+G35+H35+I35+J35</f>
        <v>69654.71650000001</v>
      </c>
      <c r="E35" s="215">
        <f t="shared" ref="E35:J35" si="5">E38+E37</f>
        <v>12154.7165</v>
      </c>
      <c r="F35" s="211">
        <f t="shared" si="5"/>
        <v>11500</v>
      </c>
      <c r="G35" s="211">
        <f t="shared" si="5"/>
        <v>11500</v>
      </c>
      <c r="H35" s="211">
        <f t="shared" si="5"/>
        <v>11500</v>
      </c>
      <c r="I35" s="211">
        <f t="shared" si="5"/>
        <v>11500</v>
      </c>
      <c r="J35" s="211">
        <f t="shared" si="5"/>
        <v>11500</v>
      </c>
      <c r="K35" s="1"/>
      <c r="L35" s="48"/>
    </row>
    <row r="36" spans="1:12" ht="39" customHeight="1">
      <c r="A36" s="220"/>
      <c r="B36" s="223"/>
      <c r="C36" s="237"/>
      <c r="D36" s="216"/>
      <c r="E36" s="216"/>
      <c r="F36" s="212"/>
      <c r="G36" s="212"/>
      <c r="H36" s="212"/>
      <c r="I36" s="212"/>
      <c r="J36" s="212"/>
      <c r="K36" s="1"/>
      <c r="L36" s="48"/>
    </row>
    <row r="37" spans="1:12" ht="31.5">
      <c r="A37" s="220"/>
      <c r="B37" s="27" t="s">
        <v>21</v>
      </c>
      <c r="C37" s="237"/>
      <c r="D37" s="96">
        <f>E37+F37+G37+H37+I37+J37</f>
        <v>60009.12543</v>
      </c>
      <c r="E37" s="96">
        <v>10009.12543</v>
      </c>
      <c r="F37" s="175">
        <v>10000</v>
      </c>
      <c r="G37" s="175">
        <v>10000</v>
      </c>
      <c r="H37" s="175">
        <v>10000</v>
      </c>
      <c r="I37" s="175">
        <v>10000</v>
      </c>
      <c r="J37" s="175">
        <v>10000</v>
      </c>
      <c r="K37" s="1"/>
      <c r="L37" s="48"/>
    </row>
    <row r="38" spans="1:12" ht="15.75">
      <c r="A38" s="221"/>
      <c r="B38" s="28" t="s">
        <v>22</v>
      </c>
      <c r="C38" s="237"/>
      <c r="D38" s="100">
        <f>E38+F38+G38+H38+I38+J38</f>
        <v>9645.5910700000004</v>
      </c>
      <c r="E38" s="83">
        <v>2145.5910699999999</v>
      </c>
      <c r="F38" s="170">
        <v>1500</v>
      </c>
      <c r="G38" s="170">
        <v>1500</v>
      </c>
      <c r="H38" s="170">
        <v>1500</v>
      </c>
      <c r="I38" s="170">
        <v>1500</v>
      </c>
      <c r="J38" s="170">
        <v>1500</v>
      </c>
      <c r="K38" s="1"/>
      <c r="L38" s="48"/>
    </row>
    <row r="39" spans="1:12" ht="15.75" customHeight="1">
      <c r="A39" s="240" t="s">
        <v>26</v>
      </c>
      <c r="B39" s="241" t="s">
        <v>85</v>
      </c>
      <c r="C39" s="236" t="s">
        <v>60</v>
      </c>
      <c r="D39" s="245">
        <f t="shared" ref="D39:J39" si="6">D41+D42</f>
        <v>30303.030330000001</v>
      </c>
      <c r="E39" s="246">
        <f t="shared" si="6"/>
        <v>0</v>
      </c>
      <c r="F39" s="213">
        <f t="shared" si="6"/>
        <v>0</v>
      </c>
      <c r="G39" s="213">
        <f t="shared" si="6"/>
        <v>0</v>
      </c>
      <c r="H39" s="213">
        <f t="shared" si="6"/>
        <v>10101.010109999999</v>
      </c>
      <c r="I39" s="213">
        <f t="shared" si="6"/>
        <v>10101.010109999999</v>
      </c>
      <c r="J39" s="213">
        <f t="shared" si="6"/>
        <v>10101.010109999999</v>
      </c>
      <c r="K39" s="1"/>
    </row>
    <row r="40" spans="1:12" ht="108.75" customHeight="1">
      <c r="A40" s="240"/>
      <c r="B40" s="242"/>
      <c r="C40" s="237"/>
      <c r="D40" s="245"/>
      <c r="E40" s="247"/>
      <c r="F40" s="214"/>
      <c r="G40" s="214"/>
      <c r="H40" s="214"/>
      <c r="I40" s="214"/>
      <c r="J40" s="214"/>
      <c r="K40" s="1"/>
      <c r="L40" s="23"/>
    </row>
    <row r="41" spans="1:12" ht="31.5">
      <c r="A41" s="240"/>
      <c r="B41" s="27" t="s">
        <v>21</v>
      </c>
      <c r="C41" s="237"/>
      <c r="D41" s="86">
        <f>E41+F41+G41+H41+I41+J41</f>
        <v>30000</v>
      </c>
      <c r="E41" s="185">
        <v>0</v>
      </c>
      <c r="F41" s="176">
        <v>0</v>
      </c>
      <c r="G41" s="176">
        <v>0</v>
      </c>
      <c r="H41" s="176">
        <v>10000</v>
      </c>
      <c r="I41" s="176">
        <v>10000</v>
      </c>
      <c r="J41" s="176">
        <v>10000</v>
      </c>
      <c r="K41" s="1"/>
      <c r="L41" s="23"/>
    </row>
    <row r="42" spans="1:12" ht="15.75">
      <c r="A42" s="240"/>
      <c r="B42" s="28" t="s">
        <v>22</v>
      </c>
      <c r="C42" s="237"/>
      <c r="D42" s="83">
        <f>E42+F42+G42+H42+I42+J42</f>
        <v>303.03032999999999</v>
      </c>
      <c r="E42" s="83">
        <v>0</v>
      </c>
      <c r="F42" s="170">
        <v>0</v>
      </c>
      <c r="G42" s="170">
        <v>0</v>
      </c>
      <c r="H42" s="170">
        <v>101.01011</v>
      </c>
      <c r="I42" s="170">
        <v>101.01011</v>
      </c>
      <c r="J42" s="170">
        <v>101.01011</v>
      </c>
      <c r="K42" s="1"/>
      <c r="L42" s="23"/>
    </row>
    <row r="43" spans="1:12" ht="46.5" hidden="1" customHeight="1">
      <c r="A43" s="124" t="s">
        <v>88</v>
      </c>
      <c r="B43" s="125" t="s">
        <v>86</v>
      </c>
      <c r="C43" s="237"/>
      <c r="D43" s="126"/>
      <c r="E43" s="156"/>
      <c r="F43" s="177"/>
      <c r="G43" s="177"/>
      <c r="H43" s="177"/>
      <c r="I43" s="177"/>
      <c r="J43" s="177"/>
      <c r="K43" s="1"/>
      <c r="L43" s="23"/>
    </row>
    <row r="44" spans="1:12" ht="31.5" hidden="1" customHeight="1">
      <c r="A44" s="124"/>
      <c r="B44" s="27" t="s">
        <v>21</v>
      </c>
      <c r="C44" s="237"/>
      <c r="D44" s="101" t="e">
        <f>#REF!+#REF!+E44+F44+G44+H44</f>
        <v>#REF!</v>
      </c>
      <c r="E44" s="186">
        <f>E43-E45</f>
        <v>0</v>
      </c>
      <c r="F44" s="177"/>
      <c r="G44" s="177"/>
      <c r="H44" s="177"/>
      <c r="I44" s="177"/>
      <c r="J44" s="177"/>
      <c r="K44" s="1"/>
      <c r="L44" s="23"/>
    </row>
    <row r="45" spans="1:12" ht="15.75" hidden="1" customHeight="1">
      <c r="A45" s="124"/>
      <c r="B45" s="28" t="s">
        <v>22</v>
      </c>
      <c r="C45" s="237"/>
      <c r="D45" s="83" t="e">
        <f>#REF!+#REF!+E45+F45+G45+H45</f>
        <v>#REF!</v>
      </c>
      <c r="E45" s="83">
        <f>E43*0.01</f>
        <v>0</v>
      </c>
      <c r="F45" s="177"/>
      <c r="G45" s="177"/>
      <c r="H45" s="177"/>
      <c r="I45" s="177"/>
      <c r="J45" s="177"/>
      <c r="K45" s="1"/>
      <c r="L45" s="23"/>
    </row>
    <row r="46" spans="1:12" ht="15.75">
      <c r="A46" s="107" t="s">
        <v>90</v>
      </c>
      <c r="B46" s="16" t="s">
        <v>89</v>
      </c>
      <c r="C46" s="15"/>
      <c r="D46" s="104">
        <f>F46+G46+H46+I46+J46</f>
        <v>254.03315999999998</v>
      </c>
      <c r="E46" s="40"/>
      <c r="F46" s="178">
        <f>F47+F48</f>
        <v>254.03315999999998</v>
      </c>
      <c r="G46" s="179"/>
      <c r="H46" s="179"/>
      <c r="I46" s="179"/>
      <c r="J46" s="179"/>
      <c r="K46" s="1"/>
      <c r="L46" s="23"/>
    </row>
    <row r="47" spans="1:12" ht="31.5">
      <c r="A47" s="14"/>
      <c r="B47" s="27" t="s">
        <v>21</v>
      </c>
      <c r="C47" s="15"/>
      <c r="D47" s="109">
        <f>F47+G47+H47+I47+J47</f>
        <v>251.49281999999999</v>
      </c>
      <c r="E47" s="40"/>
      <c r="F47" s="180">
        <v>251.49281999999999</v>
      </c>
      <c r="G47" s="179"/>
      <c r="H47" s="179"/>
      <c r="I47" s="179"/>
      <c r="J47" s="179"/>
      <c r="K47" s="106"/>
      <c r="L47" s="23"/>
    </row>
    <row r="48" spans="1:12" ht="15.75">
      <c r="A48" s="14"/>
      <c r="B48" s="28" t="s">
        <v>22</v>
      </c>
      <c r="C48" s="15"/>
      <c r="D48" s="108">
        <f>F48+G48+H48+I48+J48</f>
        <v>2.54034</v>
      </c>
      <c r="E48" s="40"/>
      <c r="F48" s="181">
        <v>2.54034</v>
      </c>
      <c r="G48" s="179"/>
      <c r="H48" s="179"/>
      <c r="I48" s="179"/>
      <c r="J48" s="179"/>
      <c r="K48" s="1"/>
      <c r="L48" s="23"/>
    </row>
    <row r="49" spans="1:12" ht="15.75" customHeight="1">
      <c r="A49" s="230" t="s">
        <v>20</v>
      </c>
      <c r="B49" s="230"/>
      <c r="C49" s="230"/>
      <c r="D49" s="84">
        <f t="shared" ref="D49:J49" si="7">D28</f>
        <v>480615.46716999996</v>
      </c>
      <c r="E49" s="84">
        <f t="shared" si="7"/>
        <v>84293.967169999989</v>
      </c>
      <c r="F49" s="171">
        <f t="shared" si="7"/>
        <v>77704.3</v>
      </c>
      <c r="G49" s="171">
        <f t="shared" si="7"/>
        <v>79504.3</v>
      </c>
      <c r="H49" s="171">
        <f t="shared" si="7"/>
        <v>79704.3</v>
      </c>
      <c r="I49" s="171">
        <f t="shared" si="7"/>
        <v>79704.3</v>
      </c>
      <c r="J49" s="171">
        <f t="shared" si="7"/>
        <v>79704.3</v>
      </c>
      <c r="K49" s="1"/>
      <c r="L49" s="38"/>
    </row>
    <row r="50" spans="1:12" ht="31.5">
      <c r="A50" s="14"/>
      <c r="B50" s="92" t="s">
        <v>27</v>
      </c>
      <c r="C50" s="93"/>
      <c r="D50" s="103">
        <f>E50+F50+G50+H50+I50+J50</f>
        <v>427086.59716999996</v>
      </c>
      <c r="E50" s="103">
        <f t="shared" ref="E50:J51" si="8">E30</f>
        <v>77086.597169999994</v>
      </c>
      <c r="F50" s="182">
        <f t="shared" si="8"/>
        <v>70000</v>
      </c>
      <c r="G50" s="182">
        <f t="shared" si="8"/>
        <v>70000</v>
      </c>
      <c r="H50" s="182">
        <f t="shared" si="8"/>
        <v>70000</v>
      </c>
      <c r="I50" s="182">
        <f t="shared" si="8"/>
        <v>70000</v>
      </c>
      <c r="J50" s="182">
        <f t="shared" si="8"/>
        <v>70000</v>
      </c>
      <c r="K50" s="1"/>
      <c r="L50" s="23"/>
    </row>
    <row r="51" spans="1:12" ht="15.75">
      <c r="A51" s="14"/>
      <c r="B51" s="94" t="s">
        <v>87</v>
      </c>
      <c r="C51" s="95"/>
      <c r="D51" s="102">
        <f>E51+F51+G51+H51+I51+J51</f>
        <v>53528.87000000001</v>
      </c>
      <c r="E51" s="102">
        <f t="shared" si="8"/>
        <v>7207.3700000000008</v>
      </c>
      <c r="F51" s="181">
        <f t="shared" si="8"/>
        <v>7704.3</v>
      </c>
      <c r="G51" s="181">
        <f t="shared" si="8"/>
        <v>9504.2999999999993</v>
      </c>
      <c r="H51" s="181">
        <f t="shared" si="8"/>
        <v>9704.2999999999993</v>
      </c>
      <c r="I51" s="181">
        <f t="shared" si="8"/>
        <v>9704.2999999999993</v>
      </c>
      <c r="J51" s="181">
        <f t="shared" si="8"/>
        <v>9704.2999999999993</v>
      </c>
      <c r="K51" s="1"/>
      <c r="L51" s="23"/>
    </row>
    <row r="52" spans="1:12" ht="14.25" customHeight="1">
      <c r="A52" s="231" t="s">
        <v>23</v>
      </c>
      <c r="B52" s="231"/>
      <c r="C52" s="37"/>
      <c r="D52" s="105">
        <f>E52+F52+G52+H52+I52+J52</f>
        <v>1091022.03296</v>
      </c>
      <c r="E52" s="105">
        <f>E49+E16</f>
        <v>166571.18296000001</v>
      </c>
      <c r="F52" s="183">
        <f>F49+F16</f>
        <v>134251.29999999999</v>
      </c>
      <c r="G52" s="183">
        <f>G49+G26</f>
        <v>395170.64999999997</v>
      </c>
      <c r="H52" s="183">
        <f>H49+H16</f>
        <v>131676.29999999999</v>
      </c>
      <c r="I52" s="183">
        <f>I49+I16</f>
        <v>131676.29999999999</v>
      </c>
      <c r="J52" s="183">
        <f>J49+J16</f>
        <v>131676.29999999999</v>
      </c>
      <c r="K52" s="1"/>
      <c r="L52" s="23"/>
    </row>
    <row r="54" spans="1:12">
      <c r="D54" s="23"/>
      <c r="F54" s="184"/>
      <c r="G54" s="184"/>
    </row>
    <row r="56" spans="1:12">
      <c r="E56" s="81"/>
      <c r="F56" s="184"/>
    </row>
    <row r="57" spans="1:12">
      <c r="D57" s="23"/>
    </row>
  </sheetData>
  <mergeCells count="49">
    <mergeCell ref="D39:D40"/>
    <mergeCell ref="E39:E40"/>
    <mergeCell ref="F2:I2"/>
    <mergeCell ref="F3:I3"/>
    <mergeCell ref="F4:I4"/>
    <mergeCell ref="F39:F40"/>
    <mergeCell ref="G39:G40"/>
    <mergeCell ref="H39:H40"/>
    <mergeCell ref="D14:J14"/>
    <mergeCell ref="D11:J11"/>
    <mergeCell ref="D15:J15"/>
    <mergeCell ref="I28:I29"/>
    <mergeCell ref="I35:I36"/>
    <mergeCell ref="G35:G36"/>
    <mergeCell ref="I39:I40"/>
    <mergeCell ref="A9:K9"/>
    <mergeCell ref="A49:C49"/>
    <mergeCell ref="A52:B52"/>
    <mergeCell ref="A16:A18"/>
    <mergeCell ref="A19:A21"/>
    <mergeCell ref="C27:C38"/>
    <mergeCell ref="A28:A31"/>
    <mergeCell ref="B28:B29"/>
    <mergeCell ref="A39:A42"/>
    <mergeCell ref="B39:B40"/>
    <mergeCell ref="C39:C45"/>
    <mergeCell ref="C14:C22"/>
    <mergeCell ref="A32:A34"/>
    <mergeCell ref="F7:I7"/>
    <mergeCell ref="F8:I8"/>
    <mergeCell ref="A11:A12"/>
    <mergeCell ref="B11:B12"/>
    <mergeCell ref="C11:C12"/>
    <mergeCell ref="J28:J29"/>
    <mergeCell ref="J35:J36"/>
    <mergeCell ref="J39:J40"/>
    <mergeCell ref="D35:D36"/>
    <mergeCell ref="A26:C26"/>
    <mergeCell ref="H35:H36"/>
    <mergeCell ref="F35:F36"/>
    <mergeCell ref="A35:A38"/>
    <mergeCell ref="B35:B36"/>
    <mergeCell ref="E35:E36"/>
    <mergeCell ref="D27:I27"/>
    <mergeCell ref="D28:D29"/>
    <mergeCell ref="E28:E29"/>
    <mergeCell ref="F28:F29"/>
    <mergeCell ref="G28:G29"/>
    <mergeCell ref="H28:H29"/>
  </mergeCells>
  <pageMargins left="0.98425196850393704" right="0.78740157480314965" top="0.59055118110236227" bottom="0.59055118110236227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2025 </vt:lpstr>
      <vt:lpstr>2026</vt:lpstr>
      <vt:lpstr>2027</vt:lpstr>
      <vt:lpstr>2028</vt:lpstr>
      <vt:lpstr>2029</vt:lpstr>
      <vt:lpstr>2030</vt:lpstr>
      <vt:lpstr>Сведения о показателях</vt:lpstr>
      <vt:lpstr>Перечень основных мероприятий</vt:lpstr>
      <vt:lpstr>Ресурсное обеспечение техни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2026-01-27T11:26:05Z</cp:lastPrinted>
  <dcterms:created xsi:type="dcterms:W3CDTF">1996-10-08T23:32:33Z</dcterms:created>
  <dcterms:modified xsi:type="dcterms:W3CDTF">2026-01-27T13:14:23Z</dcterms:modified>
</cp:coreProperties>
</file>