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5" yWindow="15" windowWidth="1980" windowHeight="1170" tabRatio="879"/>
  </bookViews>
  <sheets>
    <sheet name="2022 год   (2)" sheetId="48" r:id="rId1"/>
    <sheet name="2023 год " sheetId="40" r:id="rId2"/>
    <sheet name="2024 " sheetId="44" r:id="rId3"/>
    <sheet name="2025 " sheetId="45" r:id="rId4"/>
    <sheet name="Сведения о показателях" sheetId="35" r:id="rId5"/>
    <sheet name="Ресурсное обеспечение техника" sheetId="42" r:id="rId6"/>
  </sheets>
  <calcPr calcId="125725"/>
</workbook>
</file>

<file path=xl/calcChain.xml><?xml version="1.0" encoding="utf-8"?>
<calcChain xmlns="http://schemas.openxmlformats.org/spreadsheetml/2006/main">
  <c r="F38" i="48"/>
  <c r="D28" i="40"/>
  <c r="C28"/>
  <c r="C31" i="45"/>
  <c r="D31"/>
  <c r="G31"/>
  <c r="F23" i="44"/>
  <c r="E23" s="1"/>
  <c r="F24"/>
  <c r="E24" s="1"/>
  <c r="F25"/>
  <c r="E25" s="1"/>
  <c r="F26"/>
  <c r="E26" s="1"/>
  <c r="F27"/>
  <c r="E27" s="1"/>
  <c r="F28"/>
  <c r="E28" s="1"/>
  <c r="E22" i="45"/>
  <c r="F22" s="1"/>
  <c r="F21"/>
  <c r="E21"/>
  <c r="F22" i="44"/>
  <c r="E22" s="1"/>
  <c r="F23" i="45"/>
  <c r="E23" s="1"/>
  <c r="F24"/>
  <c r="E24" s="1"/>
  <c r="F25"/>
  <c r="E25" s="1"/>
  <c r="F26"/>
  <c r="E26" s="1"/>
  <c r="F27"/>
  <c r="E27" s="1"/>
  <c r="F28"/>
  <c r="E28" s="1"/>
  <c r="F29"/>
  <c r="E29" s="1"/>
  <c r="F30"/>
  <c r="E30" s="1"/>
  <c r="F31" l="1"/>
  <c r="E31"/>
  <c r="G26" i="42" l="1"/>
  <c r="G25"/>
  <c r="G29"/>
  <c r="G28"/>
  <c r="G34"/>
  <c r="F19" i="40" l="1"/>
  <c r="F20"/>
  <c r="F21"/>
  <c r="F22"/>
  <c r="E22" s="1"/>
  <c r="F23"/>
  <c r="F24"/>
  <c r="F25"/>
  <c r="F26"/>
  <c r="F27"/>
  <c r="E27"/>
  <c r="E26"/>
  <c r="E25"/>
  <c r="F39" i="48" l="1"/>
  <c r="G15" i="42"/>
  <c r="F36" i="48" l="1"/>
  <c r="E36"/>
  <c r="F22" l="1"/>
  <c r="E22" s="1"/>
  <c r="F24"/>
  <c r="E24" s="1"/>
  <c r="F20"/>
  <c r="E20" s="1"/>
  <c r="F31"/>
  <c r="E31" s="1"/>
  <c r="F32"/>
  <c r="E32" s="1"/>
  <c r="F35"/>
  <c r="E35" s="1"/>
  <c r="F34"/>
  <c r="E34" s="1"/>
  <c r="F30"/>
  <c r="E30" s="1"/>
  <c r="F33"/>
  <c r="E33" s="1"/>
  <c r="E21" i="40" l="1"/>
  <c r="E23"/>
  <c r="E20" l="1"/>
  <c r="F18"/>
  <c r="F28" s="1"/>
  <c r="E18" l="1"/>
  <c r="G42" i="48"/>
  <c r="D42" l="1"/>
  <c r="C42"/>
  <c r="F41"/>
  <c r="E41" s="1"/>
  <c r="F40"/>
  <c r="E40" s="1"/>
  <c r="E38"/>
  <c r="F37"/>
  <c r="E37"/>
  <c r="F29"/>
  <c r="F28"/>
  <c r="F27"/>
  <c r="F26"/>
  <c r="F25"/>
  <c r="F23"/>
  <c r="F21"/>
  <c r="F42" l="1"/>
  <c r="E42"/>
  <c r="D48" i="42" l="1"/>
  <c r="G46"/>
  <c r="G44"/>
  <c r="G43"/>
  <c r="D41"/>
  <c r="D40"/>
  <c r="F38"/>
  <c r="D38" s="1"/>
  <c r="D33"/>
  <c r="D32"/>
  <c r="J30"/>
  <c r="I30"/>
  <c r="H30"/>
  <c r="G30"/>
  <c r="F30"/>
  <c r="D29"/>
  <c r="D28"/>
  <c r="J27"/>
  <c r="I27"/>
  <c r="H27"/>
  <c r="G27"/>
  <c r="F27"/>
  <c r="E27"/>
  <c r="J26"/>
  <c r="I26"/>
  <c r="H26"/>
  <c r="G47"/>
  <c r="F26"/>
  <c r="E26"/>
  <c r="J25"/>
  <c r="I25"/>
  <c r="H25"/>
  <c r="F25"/>
  <c r="E25"/>
  <c r="D25"/>
  <c r="J23"/>
  <c r="I23"/>
  <c r="H23"/>
  <c r="F23"/>
  <c r="E23"/>
  <c r="E45" s="1"/>
  <c r="D27" l="1"/>
  <c r="E46"/>
  <c r="J47"/>
  <c r="I47" s="1"/>
  <c r="H47" s="1"/>
  <c r="G23"/>
  <c r="G45" s="1"/>
  <c r="D26"/>
  <c r="D30"/>
  <c r="F47"/>
  <c r="F45"/>
  <c r="H21"/>
  <c r="G21"/>
  <c r="F21"/>
  <c r="F49" s="1"/>
  <c r="E49" s="1"/>
  <c r="E21"/>
  <c r="D23" l="1"/>
  <c r="J21" s="1"/>
  <c r="I21" s="1"/>
  <c r="E47"/>
  <c r="D47" s="1"/>
  <c r="J46" s="1"/>
  <c r="I46" s="1"/>
  <c r="H46" s="1"/>
  <c r="D46" s="1"/>
  <c r="J45" s="1"/>
  <c r="D20"/>
  <c r="D19"/>
  <c r="D18"/>
  <c r="J17"/>
  <c r="I17"/>
  <c r="H17"/>
  <c r="G17"/>
  <c r="G14" s="1"/>
  <c r="G49" s="1"/>
  <c r="F17"/>
  <c r="E17"/>
  <c r="J16"/>
  <c r="I16"/>
  <c r="H16"/>
  <c r="G16"/>
  <c r="D16" s="1"/>
  <c r="F16"/>
  <c r="E16"/>
  <c r="J15"/>
  <c r="I15"/>
  <c r="H15"/>
  <c r="D15"/>
  <c r="J14" s="1"/>
  <c r="I14"/>
  <c r="H14"/>
  <c r="F14"/>
  <c r="E14"/>
  <c r="L16" i="35"/>
  <c r="D45" i="42" l="1"/>
  <c r="I45"/>
  <c r="H45" s="1"/>
  <c r="J49"/>
  <c r="I49" s="1"/>
  <c r="H49" s="1"/>
  <c r="D49" s="1"/>
  <c r="D17"/>
  <c r="D14" s="1"/>
  <c r="D21"/>
  <c r="G29" i="44" l="1"/>
  <c r="D29"/>
  <c r="C29"/>
  <c r="F29" l="1"/>
  <c r="E29" s="1"/>
  <c r="E24" i="40"/>
  <c r="E19" l="1"/>
  <c r="E28" s="1"/>
  <c r="G28" l="1"/>
</calcChain>
</file>

<file path=xl/sharedStrings.xml><?xml version="1.0" encoding="utf-8"?>
<sst xmlns="http://schemas.openxmlformats.org/spreadsheetml/2006/main" count="264" uniqueCount="165">
  <si>
    <t>№ п/п</t>
  </si>
  <si>
    <t>Перечень</t>
  </si>
  <si>
    <t>Наименование улиц</t>
  </si>
  <si>
    <t>Источник финансирования</t>
  </si>
  <si>
    <t>средства Дорожного фонда Орловской области</t>
  </si>
  <si>
    <t>средства Дорожного фонда г. Ливны</t>
  </si>
  <si>
    <t>к муниципальной программе</t>
  </si>
  <si>
    <t xml:space="preserve">"Ремонт, строительство, реконструкция </t>
  </si>
  <si>
    <t>Всего  тыс. руб.</t>
  </si>
  <si>
    <t>Площадь м2</t>
  </si>
  <si>
    <t>Итого:</t>
  </si>
  <si>
    <t>протяженность м</t>
  </si>
  <si>
    <t>от___________________ 2020г №__________</t>
  </si>
  <si>
    <t>постановлению администрации города Ливны</t>
  </si>
  <si>
    <t>Тротуар по ул.Кирова (от ул.К.Маркса до ул.Московская)</t>
  </si>
  <si>
    <t>ул.2я Стрелецкая</t>
  </si>
  <si>
    <t>ул. Титова (от ул. Пушкина до ул. Щербакова)</t>
  </si>
  <si>
    <t>ул. Поликарпова (от площади Победы до ул. Дружбы Народов)</t>
  </si>
  <si>
    <t>ул. Селищева (от ул.Денисова до ул. Индустриальная)</t>
  </si>
  <si>
    <t>Всего</t>
  </si>
  <si>
    <t>2020 год</t>
  </si>
  <si>
    <t>2021 год</t>
  </si>
  <si>
    <t>2022 год</t>
  </si>
  <si>
    <t>1.1.</t>
  </si>
  <si>
    <t>1.2.</t>
  </si>
  <si>
    <t>Обследование автомобильных дорог, разработка  проектно-сметной документации, составление дефектных ведомостей, сметных расчетов, проверка достоверности сметной стоимости</t>
  </si>
  <si>
    <t>Итого по задаче 1:</t>
  </si>
  <si>
    <t>2.1.</t>
  </si>
  <si>
    <t>Итого по задаче 2:</t>
  </si>
  <si>
    <t>Дорожный фонд Орловской области</t>
  </si>
  <si>
    <t>Дорожный фонд г.Ливны</t>
  </si>
  <si>
    <t>Всего по программе:</t>
  </si>
  <si>
    <t xml:space="preserve">Ремонт автомобильных дорог города </t>
  </si>
  <si>
    <t>2.2.</t>
  </si>
  <si>
    <t>2.3.</t>
  </si>
  <si>
    <t>из них: Дорожный фонд Орловской области</t>
  </si>
  <si>
    <t>Дорожный фонд г. Лины</t>
  </si>
  <si>
    <t>Дорожный фонд Орловской области (кредиторская задолженность 2019 года)</t>
  </si>
  <si>
    <t>пер. Дачный</t>
  </si>
  <si>
    <t>пер. Почтовый</t>
  </si>
  <si>
    <t>ул. Заовражная</t>
  </si>
  <si>
    <t>ул. 1-я Луговая (водоотвод)</t>
  </si>
  <si>
    <t>ул. Железнодорожная</t>
  </si>
  <si>
    <t>ул. Элеваторная</t>
  </si>
  <si>
    <t>Ул. Денисова (от д. №13 до д.№17)</t>
  </si>
  <si>
    <t>ул. Садовая</t>
  </si>
  <si>
    <t>2023 год</t>
  </si>
  <si>
    <t>автомобильных дорог, подлежащих ремонту в 2023году</t>
  </si>
  <si>
    <t>ул. Песочная</t>
  </si>
  <si>
    <t>ул. Зеленая (от ул. Л-та Шебанова до д. 1А)</t>
  </si>
  <si>
    <t>Приложение  к</t>
  </si>
  <si>
    <t>Местный бюджет</t>
  </si>
  <si>
    <t>Областной бюджет</t>
  </si>
  <si>
    <t xml:space="preserve"> Местный бюджет</t>
  </si>
  <si>
    <t>ул. Селищева (от ул. Индустриальная до д. 196 ул. Мира)</t>
  </si>
  <si>
    <t>Улица Мира (от ул. Денисова до ул. 2-я Заводская);</t>
  </si>
  <si>
    <t>ул. Пушкина (от ул. Гражданская до д. №21 по ул. Пушкина)</t>
  </si>
  <si>
    <t>2200 асфальтобетон, 380 плитка тротуарная</t>
  </si>
  <si>
    <t>ул. Леонова (от ул. Курская до ул. Челпанова)</t>
  </si>
  <si>
    <t xml:space="preserve">ул. Хохлова </t>
  </si>
  <si>
    <t>ул. Моногаровская</t>
  </si>
  <si>
    <t>ул. Капитана Филиппова (от ул. Карла Маркса до ул. Рабочая)</t>
  </si>
  <si>
    <t>Устранение деформаций и повреждений дорожного покрытия (ямочный ремонт)</t>
  </si>
  <si>
    <t>Улица Гайдара от автомобильной дороги Орел-Тамбов до пер. Высотный (восстановление электроосвещения)</t>
  </si>
  <si>
    <t>ул. Лизы Чайкиной</t>
  </si>
  <si>
    <t>Переулок Песочный</t>
  </si>
  <si>
    <t>ул. Сосновская</t>
  </si>
  <si>
    <t>- ул. Гражданская (от ул. Орловская до ул. Пересыханская);</t>
  </si>
  <si>
    <t>2024 год</t>
  </si>
  <si>
    <t>автомобильных дорог, подлежащих ремонту в 2024году</t>
  </si>
  <si>
    <t>2025 год</t>
  </si>
  <si>
    <t>Сведения о показателях (индикаторах) муниципальной программы</t>
  </si>
  <si>
    <t>Цель, задачи муниципальной программы</t>
  </si>
  <si>
    <t>Наименование показателя (индикатора)</t>
  </si>
  <si>
    <t>Ед. измерения</t>
  </si>
  <si>
    <t>Значения показателя (индикатора)</t>
  </si>
  <si>
    <t>базовое значение</t>
  </si>
  <si>
    <t>1.</t>
  </si>
  <si>
    <t xml:space="preserve">Основное мероприятие 1 Ремонт автомобильных дорог общего пользования местного значения города </t>
  </si>
  <si>
    <t>Основное мероприятие 1 Содержание автомобильных дорог общего пользования местного значения  города</t>
  </si>
  <si>
    <t>1.2</t>
  </si>
  <si>
    <t>1.2.1</t>
  </si>
  <si>
    <t>Содержание автомобильных дорог</t>
  </si>
  <si>
    <t>км</t>
  </si>
  <si>
    <t>1.1.1</t>
  </si>
  <si>
    <t>Управление жилищно-коммунального хозяйства администрации города Ливны</t>
  </si>
  <si>
    <t>-</t>
  </si>
  <si>
    <t>Статус</t>
  </si>
  <si>
    <t>Муниципальная программа</t>
  </si>
  <si>
    <t>"Ремонт, строительство, реконструкция и содержание автомобильных дорог общего пользования местного значения города Ливны"</t>
  </si>
  <si>
    <t>Наименование муниципальной программы, основного мероприятия муниципальной программы, мероприятий муниципальной программы</t>
  </si>
  <si>
    <t>Ответственный исполнитель, соисполнители</t>
  </si>
  <si>
    <t>Расходы по годам реализации, тыс.руб.</t>
  </si>
  <si>
    <t>Управление жилищно-коммунального хозяйства администрации города Ливны, управление муниципального имущества администрации города Ливны</t>
  </si>
  <si>
    <t>и содержание автомобильных дорог общего</t>
  </si>
  <si>
    <t>Ресурсное обеспечение реализации муниципальной программы</t>
  </si>
  <si>
    <t xml:space="preserve">Основное мероприятие 1. Ремонт автомобильных дорог общего пользования местного значения города </t>
  </si>
  <si>
    <t>Основное мероприятие 2. Содержание автомобильных дорог общего пользования местного значения  города</t>
  </si>
  <si>
    <t>Цель: надлежащее содержание, строительство и ремонт автомобильных дорог общего пользования местного значения в целях доведения их транспортно-эксплуатационного состояния до нормативных требований</t>
  </si>
  <si>
    <t>Задача2: обеспечение поддержания надлежащего технического состояния автомобильных дорог</t>
  </si>
  <si>
    <t>Протяженность отремонтированных дорог</t>
  </si>
  <si>
    <t>Протяженность дорог, на которых выполняются работы по содержанию</t>
  </si>
  <si>
    <t>м</t>
  </si>
  <si>
    <t>автомобильных дорог, подлежащих ремонту в 2025году</t>
  </si>
  <si>
    <t>Итого</t>
  </si>
  <si>
    <t>пользования местного значения города Ливны Орловской области"</t>
  </si>
  <si>
    <t>к муниципальной программе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</si>
  <si>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 xml:space="preserve">Приложение 5  </t>
  </si>
  <si>
    <t>Приложение 6</t>
  </si>
  <si>
    <t>1.2.2</t>
  </si>
  <si>
    <t>Количество приобретаемой техники</t>
  </si>
  <si>
    <t>ед.</t>
  </si>
  <si>
    <t>2.</t>
  </si>
  <si>
    <t>Задача 1: восстановление транспортно-эксплуатационных характеристик автомобильных дорог общего пользования местного значения</t>
  </si>
  <si>
    <t>Задача1: восстановление транспортно-эксплуатационных характеристик автомобильных дорог общего пользования местного значения</t>
  </si>
  <si>
    <t>ул. Гражданская (от ул. Пушкина до ул. Щербакова);</t>
  </si>
  <si>
    <t xml:space="preserve"> ул. Мира (от ул. Денисова до ул. Губанова);</t>
  </si>
  <si>
    <t>пер. Стрелецкий</t>
  </si>
  <si>
    <t>ул. Поликарпова (ул. Титова до ул. Поликарпова, д.37)</t>
  </si>
  <si>
    <t>Переулок Железнодорожный</t>
  </si>
  <si>
    <t>ул. Щербакова (от ул. Гражданская до пер. Октябрьский)</t>
  </si>
  <si>
    <t>ул. Дружбы Народов (частный сектор)</t>
  </si>
  <si>
    <t>тротуар по ул. К. Маркса (от ул. Кирова)</t>
  </si>
  <si>
    <t>ул. Октябрьская (от д.№1 по ул. Октябрьская до ул. Гайдара)</t>
  </si>
  <si>
    <t>Приобретение дорожной техники, необходимой для содержания автомобильных дорог общего пользования местного значения</t>
  </si>
  <si>
    <t>Тротуар по ул. Карла Маркса (от ул. Свердлова до ул. Дзержинского)</t>
  </si>
  <si>
    <t>Приобретение комбинированной дорожной машины СДК - 65115К</t>
  </si>
  <si>
    <t>переулок Щербакова (от ул. Щербакова до ул. Мира)</t>
  </si>
  <si>
    <t>Приложение 5   к</t>
  </si>
  <si>
    <t>от___________________ 2021г №__________</t>
  </si>
  <si>
    <t>Приложение 3   к</t>
  </si>
  <si>
    <t>от___________________ 2022г №__________</t>
  </si>
  <si>
    <t xml:space="preserve">"Приложение 3  </t>
  </si>
  <si>
    <t>"Приложение 7</t>
  </si>
  <si>
    <t>"Приложение 9</t>
  </si>
  <si>
    <t>Приложение 4   к</t>
  </si>
  <si>
    <t>Тротур по ул.Московская              от ул. Кирова до моста через р. Ливенка</t>
  </si>
  <si>
    <t>автомобильных дорог, подлежащих ремонту и капитальному ремонту в 2022году</t>
  </si>
  <si>
    <t>Капитальный ремонт участков автомобильных дорог общего пользования местного значения в городе Ливны Орловской области ул. Губанова (восстановление ливневой калализации)</t>
  </si>
  <si>
    <t>Прим.</t>
  </si>
  <si>
    <t>готовится ПСД</t>
  </si>
  <si>
    <t>определена подрядная организация ООО "Строинвест"</t>
  </si>
  <si>
    <t>аукцион не состоялся, не было заявок</t>
  </si>
  <si>
    <t>проходит гос. экспертизу</t>
  </si>
  <si>
    <t>Договор с АУ ОО "Орелгосэкспертиза"</t>
  </si>
  <si>
    <t>Оплата по договору</t>
  </si>
  <si>
    <t>Договор подписан</t>
  </si>
  <si>
    <t>30% (аванс) оплачен</t>
  </si>
  <si>
    <t>определена подрядная организация ГУП ОО "Дорожная служба"</t>
  </si>
  <si>
    <t>ул. Степная (конкурс благоустройство)</t>
  </si>
  <si>
    <t>ул. Индустриальная (от ул. Денисова до д.1д по ул. Индустриальная)</t>
  </si>
  <si>
    <t>ул. Гайдара (от д.23 по ул. Гайдара до д.13 по пер. Гайдара)</t>
  </si>
  <si>
    <t>тротуар по ул. Щербакова</t>
  </si>
  <si>
    <t>ул. Индустриальная (от д.1д по ул. Индустриальная до АО "Автоагрегат)</t>
  </si>
  <si>
    <t>Устранение деформаций и повреждений дорожного покрытия (щебенение)</t>
  </si>
  <si>
    <t>2.4.</t>
  </si>
  <si>
    <t>2.4.1.</t>
  </si>
  <si>
    <t xml:space="preserve">"Приложение 4  </t>
  </si>
  <si>
    <t>Приложение 6   к</t>
  </si>
  <si>
    <t>Приложение 7   к</t>
  </si>
  <si>
    <t>Приложение 8   к</t>
  </si>
  <si>
    <t>Улица Индустриальная (от ул. Гайдара до ул. Денисова)</t>
  </si>
  <si>
    <t>Улица Елецкая (от ул. Хохлова до ул. Аникушкина)</t>
  </si>
  <si>
    <t>Улица Ямская (от ул. Карла Маркса до ул. 2-я Бутуровка)</t>
  </si>
  <si>
    <t>Улица Октябрьская (от ул. Щербакова до д. №1 по ул. Октябрьская)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</si>
</sst>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0"/>
    <numFmt numFmtId="166" formatCode="0.0000"/>
    <numFmt numFmtId="167" formatCode="0.000000"/>
    <numFmt numFmtId="168" formatCode="#,##0.00000"/>
  </numFmts>
  <fonts count="36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sz val="10"/>
      <color indexed="62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indexed="18"/>
      <name val="Times New Roman"/>
      <family val="1"/>
      <charset val="204"/>
    </font>
    <font>
      <sz val="10"/>
      <color indexed="18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color indexed="6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13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0" fillId="0" borderId="0" xfId="0" applyNumberFormat="1"/>
    <xf numFmtId="0" fontId="2" fillId="0" borderId="1" xfId="0" applyFont="1" applyFill="1" applyBorder="1" applyAlignment="1">
      <alignment vertical="top" wrapText="1"/>
    </xf>
    <xf numFmtId="0" fontId="1" fillId="0" borderId="0" xfId="0" applyFont="1"/>
    <xf numFmtId="0" fontId="4" fillId="0" borderId="3" xfId="0" applyFont="1" applyFill="1" applyBorder="1" applyAlignment="1">
      <alignment horizontal="center" vertical="center"/>
    </xf>
    <xf numFmtId="0" fontId="0" fillId="0" borderId="1" xfId="0" applyBorder="1"/>
    <xf numFmtId="165" fontId="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4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9" fontId="7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9" fontId="1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166" fontId="0" fillId="0" borderId="0" xfId="0" applyNumberFormat="1"/>
    <xf numFmtId="0" fontId="0" fillId="3" borderId="1" xfId="0" applyFill="1" applyBorder="1"/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3" borderId="1" xfId="0" applyFont="1" applyFill="1" applyBorder="1"/>
    <xf numFmtId="0" fontId="18" fillId="0" borderId="0" xfId="0" applyFont="1"/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7" fontId="0" fillId="0" borderId="0" xfId="0" applyNumberFormat="1"/>
    <xf numFmtId="0" fontId="22" fillId="0" borderId="1" xfId="0" applyFont="1" applyBorder="1"/>
    <xf numFmtId="0" fontId="20" fillId="3" borderId="1" xfId="0" applyFont="1" applyFill="1" applyBorder="1" applyAlignment="1">
      <alignment horizontal="left" vertical="center" wrapText="1"/>
    </xf>
    <xf numFmtId="164" fontId="0" fillId="3" borderId="0" xfId="0" applyNumberFormat="1" applyFill="1"/>
    <xf numFmtId="0" fontId="4" fillId="3" borderId="0" xfId="0" applyFont="1" applyFill="1" applyBorder="1" applyAlignment="1">
      <alignment horizontal="center" vertical="center"/>
    </xf>
    <xf numFmtId="0" fontId="21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16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4" fontId="21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2" fillId="0" borderId="0" xfId="0" applyFont="1"/>
    <xf numFmtId="0" fontId="2" fillId="0" borderId="0" xfId="0" applyFont="1"/>
    <xf numFmtId="0" fontId="2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8" fontId="4" fillId="3" borderId="4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ill="1"/>
    <xf numFmtId="165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8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right" vertical="center" wrapText="1"/>
    </xf>
    <xf numFmtId="165" fontId="24" fillId="3" borderId="1" xfId="0" applyNumberFormat="1" applyFont="1" applyFill="1" applyBorder="1" applyAlignment="1">
      <alignment horizontal="right" vertical="center" wrapText="1"/>
    </xf>
    <xf numFmtId="166" fontId="2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right" vertical="center" wrapText="1"/>
    </xf>
    <xf numFmtId="165" fontId="25" fillId="3" borderId="1" xfId="0" applyNumberFormat="1" applyFont="1" applyFill="1" applyBorder="1" applyAlignment="1">
      <alignment horizontal="right" vertical="center" wrapText="1"/>
    </xf>
    <xf numFmtId="166" fontId="25" fillId="3" borderId="1" xfId="0" applyNumberFormat="1" applyFont="1" applyFill="1" applyBorder="1" applyAlignment="1">
      <alignment horizontal="right" vertical="center" wrapText="1"/>
    </xf>
    <xf numFmtId="2" fontId="26" fillId="3" borderId="1" xfId="0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>
      <alignment horizontal="right" vertical="center" wrapText="1"/>
    </xf>
    <xf numFmtId="166" fontId="26" fillId="3" borderId="1" xfId="0" applyNumberFormat="1" applyFont="1" applyFill="1" applyBorder="1" applyAlignment="1">
      <alignment horizontal="right" vertical="center" wrapText="1"/>
    </xf>
    <xf numFmtId="164" fontId="27" fillId="3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165" fontId="26" fillId="3" borderId="1" xfId="0" applyNumberFormat="1" applyFont="1" applyFill="1" applyBorder="1" applyAlignment="1">
      <alignment horizontal="right" vertical="center" wrapText="1"/>
    </xf>
    <xf numFmtId="164" fontId="28" fillId="3" borderId="1" xfId="0" applyNumberFormat="1" applyFont="1" applyFill="1" applyBorder="1" applyAlignment="1">
      <alignment horizontal="right" vertical="center" wrapText="1"/>
    </xf>
    <xf numFmtId="165" fontId="29" fillId="0" borderId="1" xfId="0" applyNumberFormat="1" applyFont="1" applyBorder="1" applyAlignment="1">
      <alignment horizontal="right"/>
    </xf>
    <xf numFmtId="164" fontId="29" fillId="0" borderId="1" xfId="0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right"/>
    </xf>
    <xf numFmtId="0" fontId="24" fillId="3" borderId="1" xfId="0" applyFont="1" applyFill="1" applyBorder="1" applyAlignment="1">
      <alignment horizontal="right" vertical="center" wrapText="1"/>
    </xf>
    <xf numFmtId="165" fontId="30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/>
    <xf numFmtId="2" fontId="31" fillId="3" borderId="1" xfId="0" applyNumberFormat="1" applyFont="1" applyFill="1" applyBorder="1" applyAlignment="1">
      <alignment horizontal="right" vertical="center" wrapText="1"/>
    </xf>
    <xf numFmtId="164" fontId="31" fillId="3" borderId="1" xfId="0" applyNumberFormat="1" applyFont="1" applyFill="1" applyBorder="1" applyAlignment="1">
      <alignment horizontal="right" vertical="center" wrapText="1"/>
    </xf>
    <xf numFmtId="165" fontId="23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164" fontId="0" fillId="0" borderId="0" xfId="0" applyNumberFormat="1" applyBorder="1"/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/>
    <xf numFmtId="165" fontId="18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wrapText="1"/>
    </xf>
    <xf numFmtId="0" fontId="33" fillId="3" borderId="1" xfId="0" applyFont="1" applyFill="1" applyBorder="1"/>
    <xf numFmtId="2" fontId="34" fillId="3" borderId="1" xfId="0" applyNumberFormat="1" applyFont="1" applyFill="1" applyBorder="1"/>
    <xf numFmtId="164" fontId="34" fillId="3" borderId="1" xfId="0" applyNumberFormat="1" applyFont="1" applyFill="1" applyBorder="1"/>
    <xf numFmtId="166" fontId="34" fillId="3" borderId="1" xfId="0" applyNumberFormat="1" applyFont="1" applyFill="1" applyBorder="1"/>
    <xf numFmtId="0" fontId="19" fillId="3" borderId="1" xfId="0" applyFont="1" applyFill="1" applyBorder="1" applyAlignment="1">
      <alignment wrapText="1"/>
    </xf>
    <xf numFmtId="0" fontId="35" fillId="3" borderId="1" xfId="0" applyFont="1" applyFill="1" applyBorder="1"/>
    <xf numFmtId="164" fontId="27" fillId="3" borderId="1" xfId="0" applyNumberFormat="1" applyFont="1" applyFill="1" applyBorder="1"/>
    <xf numFmtId="166" fontId="27" fillId="3" borderId="1" xfId="0" applyNumberFormat="1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6" fontId="18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165" fontId="4" fillId="3" borderId="3" xfId="0" applyNumberFormat="1" applyFont="1" applyFill="1" applyBorder="1" applyAlignment="1">
      <alignment horizontal="right" vertical="center" wrapText="1"/>
    </xf>
    <xf numFmtId="165" fontId="4" fillId="3" borderId="6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165" fontId="24" fillId="3" borderId="3" xfId="0" applyNumberFormat="1" applyFont="1" applyFill="1" applyBorder="1" applyAlignment="1">
      <alignment horizontal="center" vertical="center" wrapText="1"/>
    </xf>
    <xf numFmtId="165" fontId="24" fillId="3" borderId="6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27" fillId="3" borderId="3" xfId="0" applyNumberFormat="1" applyFont="1" applyFill="1" applyBorder="1" applyAlignment="1">
      <alignment horizontal="center" vertical="center" wrapText="1"/>
    </xf>
    <xf numFmtId="164" fontId="27" fillId="3" borderId="6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164" fontId="24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27" zoomScale="72" zoomScaleNormal="72" workbookViewId="0">
      <selection activeCell="E42" sqref="E42"/>
    </sheetView>
  </sheetViews>
  <sheetFormatPr defaultRowHeight="12.75"/>
  <cols>
    <col min="1" max="1" width="5.140625" customWidth="1"/>
    <col min="2" max="2" width="26.28515625" customWidth="1"/>
    <col min="3" max="3" width="10.85546875" customWidth="1"/>
    <col min="4" max="4" width="11.28515625" customWidth="1"/>
    <col min="5" max="5" width="13.42578125" customWidth="1"/>
    <col min="6" max="6" width="11.140625" customWidth="1"/>
    <col min="7" max="7" width="13.42578125" customWidth="1"/>
    <col min="8" max="8" width="0" hidden="1" customWidth="1"/>
    <col min="9" max="9" width="13.28515625" hidden="1" customWidth="1"/>
    <col min="10" max="10" width="6.140625" customWidth="1"/>
    <col min="11" max="11" width="16.42578125" bestFit="1" customWidth="1"/>
    <col min="12" max="12" width="13.5703125" customWidth="1"/>
    <col min="13" max="13" width="14.140625" customWidth="1"/>
  </cols>
  <sheetData>
    <row r="1" spans="1:15" ht="18.75" customHeight="1">
      <c r="B1" s="20"/>
      <c r="C1" s="20"/>
      <c r="D1" s="179" t="s">
        <v>130</v>
      </c>
      <c r="E1" s="179"/>
      <c r="F1" s="179"/>
      <c r="G1" s="20"/>
    </row>
    <row r="2" spans="1:15">
      <c r="B2" s="20"/>
      <c r="C2" s="20"/>
      <c r="D2" s="20" t="s">
        <v>13</v>
      </c>
      <c r="E2" s="20"/>
      <c r="F2" s="20"/>
      <c r="G2" s="20"/>
    </row>
    <row r="3" spans="1:15" ht="12.75" hidden="1" customHeight="1">
      <c r="B3" s="20"/>
      <c r="C3" s="20"/>
      <c r="D3" s="20" t="s">
        <v>129</v>
      </c>
      <c r="E3" s="20"/>
      <c r="F3" s="20"/>
      <c r="G3" s="20"/>
    </row>
    <row r="4" spans="1:15" hidden="1">
      <c r="B4" s="20"/>
      <c r="C4" s="20"/>
      <c r="D4" s="20" t="s">
        <v>13</v>
      </c>
      <c r="E4" s="20"/>
      <c r="F4" s="20"/>
      <c r="G4" s="20"/>
    </row>
    <row r="5" spans="1:15" ht="12" hidden="1" customHeight="1">
      <c r="B5" s="20"/>
      <c r="C5" s="20"/>
      <c r="D5" s="20" t="s">
        <v>12</v>
      </c>
      <c r="E5" s="20"/>
      <c r="F5" s="20"/>
      <c r="G5" s="20"/>
    </row>
    <row r="6" spans="1:15" ht="21.75" customHeight="1">
      <c r="B6" s="20"/>
      <c r="C6" s="20"/>
      <c r="D6" s="20" t="s">
        <v>131</v>
      </c>
      <c r="E6" s="20"/>
      <c r="F6" s="20"/>
      <c r="G6" s="20"/>
    </row>
    <row r="7" spans="1:15" ht="12" customHeight="1">
      <c r="B7" s="20"/>
      <c r="C7" s="20"/>
      <c r="D7" s="20"/>
      <c r="E7" s="20"/>
      <c r="F7" s="20"/>
      <c r="G7" s="20"/>
    </row>
    <row r="8" spans="1:15" ht="15.75">
      <c r="D8" s="178" t="s">
        <v>132</v>
      </c>
      <c r="E8" s="178"/>
      <c r="F8" s="151"/>
      <c r="G8" s="151"/>
    </row>
    <row r="9" spans="1:15" ht="15.75">
      <c r="D9" s="178" t="s">
        <v>6</v>
      </c>
      <c r="E9" s="178"/>
      <c r="F9" s="178"/>
      <c r="G9" s="178"/>
    </row>
    <row r="10" spans="1:15" ht="15.75">
      <c r="D10" s="178" t="s">
        <v>7</v>
      </c>
      <c r="E10" s="178"/>
      <c r="F10" s="178"/>
      <c r="G10" s="178"/>
    </row>
    <row r="11" spans="1:15" ht="15.75">
      <c r="D11" s="178" t="s">
        <v>94</v>
      </c>
      <c r="E11" s="178"/>
      <c r="F11" s="178"/>
      <c r="G11" s="178"/>
    </row>
    <row r="12" spans="1:15" ht="30.75" customHeight="1">
      <c r="D12" s="184" t="s">
        <v>105</v>
      </c>
      <c r="E12" s="184"/>
      <c r="F12" s="184"/>
      <c r="G12" s="184"/>
    </row>
    <row r="13" spans="1:15">
      <c r="D13" s="147"/>
      <c r="E13" s="147"/>
      <c r="F13" s="147"/>
      <c r="G13" s="147"/>
    </row>
    <row r="15" spans="1:15" ht="15.75">
      <c r="A15" s="180" t="s">
        <v>1</v>
      </c>
      <c r="B15" s="180"/>
      <c r="C15" s="180"/>
      <c r="D15" s="180"/>
      <c r="E15" s="180"/>
      <c r="F15" s="180"/>
      <c r="G15" s="180"/>
      <c r="J15" s="52"/>
      <c r="K15" s="52"/>
      <c r="L15" s="52"/>
      <c r="M15" s="52"/>
      <c r="N15" s="52"/>
      <c r="O15" s="52"/>
    </row>
    <row r="16" spans="1:15" ht="15.75">
      <c r="A16" s="180" t="s">
        <v>137</v>
      </c>
      <c r="B16" s="180"/>
      <c r="C16" s="180"/>
      <c r="D16" s="180"/>
      <c r="E16" s="180"/>
      <c r="F16" s="180"/>
      <c r="G16" s="180"/>
      <c r="J16" s="52"/>
      <c r="K16" s="52"/>
      <c r="L16" s="52"/>
      <c r="M16" s="52"/>
      <c r="N16" s="52"/>
      <c r="O16" s="52"/>
    </row>
    <row r="17" spans="1:15">
      <c r="B17" s="10"/>
      <c r="C17" s="10"/>
      <c r="D17" s="10"/>
      <c r="E17" s="10"/>
      <c r="F17" s="10"/>
      <c r="G17" s="10"/>
      <c r="H17" s="10"/>
      <c r="J17" s="52"/>
      <c r="K17" s="52"/>
      <c r="L17" s="52"/>
      <c r="M17" s="52"/>
      <c r="N17" s="52"/>
      <c r="O17" s="52"/>
    </row>
    <row r="18" spans="1:15">
      <c r="A18" s="181" t="s">
        <v>0</v>
      </c>
      <c r="B18" s="186" t="s">
        <v>2</v>
      </c>
      <c r="C18" s="149"/>
      <c r="D18" s="186" t="s">
        <v>9</v>
      </c>
      <c r="E18" s="186" t="s">
        <v>3</v>
      </c>
      <c r="F18" s="186"/>
      <c r="G18" s="186" t="s">
        <v>8</v>
      </c>
      <c r="H18" s="10"/>
      <c r="J18" s="52"/>
      <c r="K18" s="185"/>
      <c r="L18" s="185"/>
      <c r="M18" s="185"/>
      <c r="N18" s="52"/>
      <c r="O18" s="52"/>
    </row>
    <row r="19" spans="1:15" ht="63.75">
      <c r="A19" s="182"/>
      <c r="B19" s="187"/>
      <c r="C19" s="150" t="s">
        <v>11</v>
      </c>
      <c r="D19" s="186"/>
      <c r="E19" s="149" t="s">
        <v>4</v>
      </c>
      <c r="F19" s="149" t="s">
        <v>5</v>
      </c>
      <c r="G19" s="186"/>
      <c r="H19" s="10"/>
      <c r="J19" s="52"/>
      <c r="K19" s="148"/>
      <c r="L19" s="148"/>
      <c r="M19" s="185"/>
      <c r="N19" s="52"/>
      <c r="O19" s="52"/>
    </row>
    <row r="20" spans="1:15" ht="31.5">
      <c r="A20" s="21">
        <v>1</v>
      </c>
      <c r="B20" s="17" t="s">
        <v>41</v>
      </c>
      <c r="C20" s="153">
        <v>370</v>
      </c>
      <c r="D20" s="154">
        <v>480</v>
      </c>
      <c r="E20" s="26">
        <f>G20-F20</f>
        <v>5182.1104500000001</v>
      </c>
      <c r="F20" s="95">
        <f>G20*0.01</f>
        <v>52.344549999999998</v>
      </c>
      <c r="G20" s="23">
        <v>5234.4549999999999</v>
      </c>
      <c r="H20" s="10"/>
      <c r="I20" s="41"/>
      <c r="J20" s="52"/>
      <c r="K20" s="93"/>
      <c r="L20" s="93"/>
      <c r="M20" s="93"/>
      <c r="N20" s="52"/>
      <c r="O20" s="52"/>
    </row>
    <row r="21" spans="1:15" ht="47.25">
      <c r="A21" s="21">
        <v>2</v>
      </c>
      <c r="B21" s="17" t="s">
        <v>54</v>
      </c>
      <c r="C21" s="153">
        <v>420</v>
      </c>
      <c r="D21" s="154">
        <v>2480</v>
      </c>
      <c r="E21" s="26">
        <v>2013.4052099999999</v>
      </c>
      <c r="F21" s="95">
        <f t="shared" ref="F21:F29" si="0">G21-E21</f>
        <v>20.33743000000004</v>
      </c>
      <c r="G21" s="23">
        <v>2033.7426399999999</v>
      </c>
      <c r="H21" s="10"/>
      <c r="J21" s="52"/>
      <c r="K21" s="93"/>
      <c r="L21" s="93"/>
      <c r="M21" s="93"/>
      <c r="N21" s="52"/>
      <c r="O21" s="52"/>
    </row>
    <row r="22" spans="1:15" ht="75">
      <c r="A22" s="21">
        <v>3</v>
      </c>
      <c r="B22" s="47" t="s">
        <v>17</v>
      </c>
      <c r="C22" s="153">
        <v>250</v>
      </c>
      <c r="D22" s="55" t="s">
        <v>57</v>
      </c>
      <c r="E22" s="26">
        <f>G22-F22</f>
        <v>4615.7697134999999</v>
      </c>
      <c r="F22" s="95">
        <f>G22*0.01</f>
        <v>46.623936499999999</v>
      </c>
      <c r="G22" s="23">
        <v>4662.39365</v>
      </c>
      <c r="H22" s="10"/>
      <c r="J22" s="52"/>
      <c r="K22" s="93"/>
      <c r="L22" s="93"/>
      <c r="M22" s="93"/>
      <c r="N22" s="52"/>
      <c r="O22" s="52"/>
    </row>
    <row r="23" spans="1:15" ht="15.75">
      <c r="A23" s="21">
        <v>4</v>
      </c>
      <c r="B23" s="17" t="s">
        <v>43</v>
      </c>
      <c r="C23" s="153">
        <v>680</v>
      </c>
      <c r="D23" s="154">
        <v>2900</v>
      </c>
      <c r="E23" s="26">
        <v>2408.9797699999999</v>
      </c>
      <c r="F23" s="95">
        <f t="shared" si="0"/>
        <v>24.333129999999983</v>
      </c>
      <c r="G23" s="23">
        <v>2433.3128999999999</v>
      </c>
      <c r="H23" s="10"/>
      <c r="J23" s="52"/>
      <c r="K23" s="93"/>
      <c r="L23" s="93"/>
      <c r="M23" s="93"/>
      <c r="N23" s="52"/>
      <c r="O23" s="52"/>
    </row>
    <row r="24" spans="1:15" ht="31.5">
      <c r="A24" s="21">
        <v>5</v>
      </c>
      <c r="B24" s="17" t="s">
        <v>44</v>
      </c>
      <c r="C24" s="153">
        <v>200</v>
      </c>
      <c r="D24" s="154">
        <v>1380</v>
      </c>
      <c r="E24" s="26">
        <f>G24-F24</f>
        <v>2647.0530900000003</v>
      </c>
      <c r="F24" s="95">
        <f>G24*0.01</f>
        <v>26.737910000000003</v>
      </c>
      <c r="G24" s="23">
        <v>2673.7910000000002</v>
      </c>
      <c r="H24" s="10"/>
      <c r="J24" s="52"/>
      <c r="K24" s="93"/>
      <c r="L24" s="93"/>
      <c r="M24" s="93"/>
      <c r="N24" s="52"/>
      <c r="O24" s="52"/>
    </row>
    <row r="25" spans="1:15" ht="15.75">
      <c r="A25" s="21">
        <v>6</v>
      </c>
      <c r="B25" s="17" t="s">
        <v>45</v>
      </c>
      <c r="C25" s="153">
        <v>1100</v>
      </c>
      <c r="D25" s="154">
        <v>5550</v>
      </c>
      <c r="E25" s="26">
        <v>4710.8905999999997</v>
      </c>
      <c r="F25" s="95">
        <f t="shared" si="0"/>
        <v>47.584749999999985</v>
      </c>
      <c r="G25" s="23">
        <v>4758.4753499999997</v>
      </c>
      <c r="H25" s="10"/>
      <c r="I25" s="41"/>
      <c r="J25" s="52"/>
      <c r="K25" s="93"/>
      <c r="L25" s="93"/>
      <c r="M25" s="93"/>
      <c r="N25" s="52"/>
      <c r="O25" s="52"/>
    </row>
    <row r="26" spans="1:15" ht="60" customHeight="1">
      <c r="A26" s="21">
        <v>7</v>
      </c>
      <c r="B26" s="17" t="s">
        <v>14</v>
      </c>
      <c r="C26" s="153">
        <v>660</v>
      </c>
      <c r="D26" s="6">
        <v>1280</v>
      </c>
      <c r="E26" s="26">
        <v>1879.03638</v>
      </c>
      <c r="F26" s="95">
        <f t="shared" si="0"/>
        <v>18.980170000000044</v>
      </c>
      <c r="G26" s="50">
        <v>1898.0165500000001</v>
      </c>
      <c r="H26" s="10"/>
      <c r="J26" s="52"/>
      <c r="K26" s="93"/>
      <c r="L26" s="93"/>
      <c r="M26" s="106"/>
      <c r="N26" s="52"/>
      <c r="O26" s="52"/>
    </row>
    <row r="27" spans="1:15" ht="65.25" customHeight="1">
      <c r="A27" s="21">
        <v>8</v>
      </c>
      <c r="B27" s="155" t="s">
        <v>136</v>
      </c>
      <c r="C27" s="153">
        <v>920</v>
      </c>
      <c r="D27" s="154">
        <v>1380</v>
      </c>
      <c r="E27" s="26">
        <v>984.17386999999997</v>
      </c>
      <c r="F27" s="95">
        <f t="shared" si="0"/>
        <v>9.9411499999999933</v>
      </c>
      <c r="G27" s="23">
        <v>994.11501999999996</v>
      </c>
      <c r="H27" s="10"/>
      <c r="J27" s="52"/>
      <c r="K27" s="93"/>
      <c r="L27" s="93"/>
      <c r="M27" s="93"/>
      <c r="N27" s="52"/>
      <c r="O27" s="52"/>
    </row>
    <row r="28" spans="1:15" ht="15.75">
      <c r="A28" s="21">
        <v>9</v>
      </c>
      <c r="B28" s="155" t="s">
        <v>40</v>
      </c>
      <c r="C28" s="153">
        <v>490</v>
      </c>
      <c r="D28" s="154">
        <v>2100</v>
      </c>
      <c r="E28" s="26">
        <v>777.35132999999996</v>
      </c>
      <c r="F28" s="95">
        <f t="shared" si="0"/>
        <v>7.8520300000000134</v>
      </c>
      <c r="G28" s="23">
        <v>785.20335999999998</v>
      </c>
      <c r="H28" s="10"/>
      <c r="J28" s="52"/>
      <c r="K28" s="93"/>
      <c r="L28" s="93"/>
      <c r="M28" s="93"/>
      <c r="N28" s="52"/>
      <c r="O28" s="52"/>
    </row>
    <row r="29" spans="1:15" ht="15.75">
      <c r="A29" s="21">
        <v>10</v>
      </c>
      <c r="B29" s="17" t="s">
        <v>38</v>
      </c>
      <c r="C29" s="153">
        <v>136</v>
      </c>
      <c r="D29" s="154">
        <v>930</v>
      </c>
      <c r="E29" s="26">
        <v>578.84653000000003</v>
      </c>
      <c r="F29" s="95">
        <f t="shared" si="0"/>
        <v>5.8469299999999294</v>
      </c>
      <c r="G29" s="23">
        <v>584.69345999999996</v>
      </c>
      <c r="H29" s="10"/>
      <c r="J29" s="52"/>
      <c r="K29" s="93"/>
      <c r="L29" s="93"/>
      <c r="M29" s="93"/>
      <c r="N29" s="52"/>
      <c r="O29" s="52"/>
    </row>
    <row r="30" spans="1:15" ht="47.25">
      <c r="A30" s="21">
        <v>11</v>
      </c>
      <c r="B30" s="58" t="s">
        <v>55</v>
      </c>
      <c r="C30" s="153">
        <v>160</v>
      </c>
      <c r="D30" s="154">
        <v>2350</v>
      </c>
      <c r="E30" s="26">
        <f t="shared" ref="E30:E36" si="1">G30-F30</f>
        <v>2459.1379229999998</v>
      </c>
      <c r="F30" s="95">
        <f t="shared" ref="F30:F35" si="2">G30*0.01</f>
        <v>24.839776999999998</v>
      </c>
      <c r="G30" s="23">
        <v>2483.9776999999999</v>
      </c>
      <c r="H30" s="10"/>
      <c r="J30" s="52"/>
      <c r="K30" s="93"/>
      <c r="L30" s="93"/>
      <c r="M30" s="93"/>
      <c r="N30" s="52"/>
      <c r="O30" s="52"/>
    </row>
    <row r="31" spans="1:15" ht="47.25">
      <c r="A31" s="21">
        <v>12</v>
      </c>
      <c r="B31" s="58" t="s">
        <v>161</v>
      </c>
      <c r="C31" s="153">
        <v>710</v>
      </c>
      <c r="D31" s="154">
        <v>3120</v>
      </c>
      <c r="E31" s="26">
        <f t="shared" si="1"/>
        <v>6241.9692950999997</v>
      </c>
      <c r="F31" s="95">
        <f t="shared" si="2"/>
        <v>63.050194900000001</v>
      </c>
      <c r="G31" s="23">
        <v>6305.0194899999997</v>
      </c>
      <c r="H31" s="10"/>
      <c r="J31" s="52"/>
      <c r="K31" s="93"/>
      <c r="L31" s="93"/>
      <c r="M31" s="93"/>
      <c r="N31" s="52"/>
      <c r="O31" s="52"/>
    </row>
    <row r="32" spans="1:15" ht="47.25">
      <c r="A32" s="21">
        <v>13</v>
      </c>
      <c r="B32" s="58" t="s">
        <v>162</v>
      </c>
      <c r="C32" s="153">
        <v>250</v>
      </c>
      <c r="D32" s="154">
        <v>4050</v>
      </c>
      <c r="E32" s="26">
        <f t="shared" si="1"/>
        <v>4425.3686465999999</v>
      </c>
      <c r="F32" s="95">
        <f t="shared" si="2"/>
        <v>44.700693399999999</v>
      </c>
      <c r="G32" s="23">
        <v>4470.06934</v>
      </c>
      <c r="H32" s="10"/>
      <c r="J32" s="52"/>
      <c r="K32" s="93"/>
      <c r="L32" s="93"/>
      <c r="M32" s="93"/>
      <c r="N32" s="52"/>
      <c r="O32" s="52"/>
    </row>
    <row r="33" spans="1:15" ht="47.25">
      <c r="A33" s="21">
        <v>14</v>
      </c>
      <c r="B33" s="58" t="s">
        <v>163</v>
      </c>
      <c r="C33" s="153">
        <v>340</v>
      </c>
      <c r="D33" s="154">
        <v>2150</v>
      </c>
      <c r="E33" s="26">
        <f t="shared" si="1"/>
        <v>2685.2453198999997</v>
      </c>
      <c r="F33" s="95">
        <f t="shared" si="2"/>
        <v>27.123690100000001</v>
      </c>
      <c r="G33" s="23">
        <v>2712.3690099999999</v>
      </c>
      <c r="H33" s="10"/>
      <c r="J33" s="52"/>
      <c r="K33" s="93"/>
      <c r="L33" s="93"/>
      <c r="M33" s="93"/>
      <c r="N33" s="52"/>
      <c r="O33" s="52"/>
    </row>
    <row r="34" spans="1:15" ht="47.25">
      <c r="A34" s="21">
        <v>15</v>
      </c>
      <c r="B34" s="17" t="s">
        <v>56</v>
      </c>
      <c r="C34" s="7">
        <v>280</v>
      </c>
      <c r="D34" s="11">
        <v>4050</v>
      </c>
      <c r="E34" s="26">
        <f t="shared" si="1"/>
        <v>4441.7618487</v>
      </c>
      <c r="F34" s="95">
        <f t="shared" si="2"/>
        <v>44.866281300000004</v>
      </c>
      <c r="G34" s="23">
        <v>4486.6281300000001</v>
      </c>
      <c r="H34" s="10"/>
      <c r="I34" s="41"/>
      <c r="J34" s="52"/>
      <c r="K34" s="93"/>
      <c r="L34" s="93"/>
      <c r="M34" s="93"/>
      <c r="N34" s="52"/>
      <c r="O34" s="52"/>
    </row>
    <row r="35" spans="1:15" ht="47.25">
      <c r="A35" s="21">
        <v>16</v>
      </c>
      <c r="B35" s="58" t="s">
        <v>164</v>
      </c>
      <c r="C35" s="7">
        <v>210</v>
      </c>
      <c r="D35" s="11">
        <v>2250</v>
      </c>
      <c r="E35" s="26">
        <f t="shared" si="1"/>
        <v>2471.9750945999999</v>
      </c>
      <c r="F35" s="95">
        <f t="shared" si="2"/>
        <v>24.969445400000001</v>
      </c>
      <c r="G35" s="23">
        <v>2496.94454</v>
      </c>
      <c r="H35" s="10"/>
      <c r="I35" s="41"/>
      <c r="J35" s="52"/>
      <c r="K35" s="93"/>
      <c r="L35" s="93"/>
      <c r="M35" s="93"/>
      <c r="N35" s="52"/>
      <c r="O35" s="52"/>
    </row>
    <row r="36" spans="1:15" ht="15.75">
      <c r="A36" s="21">
        <v>17</v>
      </c>
      <c r="B36" s="152" t="s">
        <v>65</v>
      </c>
      <c r="C36" s="54">
        <v>997</v>
      </c>
      <c r="D36" s="55">
        <v>4372</v>
      </c>
      <c r="E36" s="23">
        <f t="shared" si="1"/>
        <v>8913.3521400000009</v>
      </c>
      <c r="F36" s="51">
        <f>G36*0.01</f>
        <v>90.033860000000004</v>
      </c>
      <c r="G36" s="23">
        <v>9003.3860000000004</v>
      </c>
      <c r="H36" s="10"/>
      <c r="I36" s="41"/>
      <c r="J36" s="52"/>
      <c r="K36" s="93"/>
      <c r="L36" s="93"/>
      <c r="M36" s="93"/>
      <c r="N36" s="52"/>
      <c r="O36" s="52"/>
    </row>
    <row r="37" spans="1:15" ht="15.75">
      <c r="A37" s="21">
        <v>18</v>
      </c>
      <c r="B37" s="17" t="s">
        <v>60</v>
      </c>
      <c r="C37" s="153">
        <v>324</v>
      </c>
      <c r="D37" s="7">
        <v>3330</v>
      </c>
      <c r="E37" s="23">
        <f>G37-F37</f>
        <v>2870.7988122000002</v>
      </c>
      <c r="F37" s="91">
        <f>0.01*G37</f>
        <v>28.997967800000001</v>
      </c>
      <c r="G37" s="23">
        <v>2899.7967800000001</v>
      </c>
      <c r="H37" s="10"/>
      <c r="I37" s="41"/>
      <c r="J37" s="52"/>
      <c r="K37" s="93"/>
      <c r="L37" s="107"/>
      <c r="M37" s="93"/>
      <c r="N37" s="52"/>
      <c r="O37" s="52"/>
    </row>
    <row r="38" spans="1:15" ht="141.75">
      <c r="A38" s="21">
        <v>19</v>
      </c>
      <c r="B38" s="17" t="s">
        <v>138</v>
      </c>
      <c r="C38" s="153">
        <v>173</v>
      </c>
      <c r="D38" s="7">
        <v>228</v>
      </c>
      <c r="E38" s="23">
        <f>G38-F38</f>
        <v>1129.9540919999999</v>
      </c>
      <c r="F38" s="91">
        <f>0.05*G38</f>
        <v>59.471268000000002</v>
      </c>
      <c r="G38" s="23">
        <v>1189.42536</v>
      </c>
      <c r="H38" s="10"/>
      <c r="I38" s="41"/>
      <c r="J38" s="52"/>
      <c r="K38" s="93"/>
      <c r="L38" s="107"/>
      <c r="M38" s="93"/>
      <c r="N38" s="52"/>
      <c r="O38" s="52"/>
    </row>
    <row r="39" spans="1:15" ht="47.25">
      <c r="A39" s="21">
        <v>20</v>
      </c>
      <c r="B39" s="17" t="s">
        <v>16</v>
      </c>
      <c r="C39" s="153">
        <v>620</v>
      </c>
      <c r="D39" s="7">
        <v>4820</v>
      </c>
      <c r="E39" s="23">
        <v>7461.5416999999998</v>
      </c>
      <c r="F39" s="51">
        <f>G39-E39</f>
        <v>75.406880000000456</v>
      </c>
      <c r="G39" s="23">
        <v>7536.9485800000002</v>
      </c>
      <c r="H39" s="10"/>
      <c r="I39" s="41"/>
      <c r="J39" s="52"/>
      <c r="K39" s="93"/>
      <c r="L39" s="93"/>
      <c r="M39" s="93"/>
      <c r="N39" s="52"/>
      <c r="O39" s="52"/>
    </row>
    <row r="40" spans="1:15" ht="15.75">
      <c r="A40" s="21">
        <v>21</v>
      </c>
      <c r="B40" s="17" t="s">
        <v>117</v>
      </c>
      <c r="C40" s="153">
        <v>358</v>
      </c>
      <c r="D40" s="7">
        <v>2050</v>
      </c>
      <c r="E40" s="23">
        <f>G40-F40</f>
        <v>1929.874716</v>
      </c>
      <c r="F40" s="91">
        <f>0.01*G40</f>
        <v>19.493684000000002</v>
      </c>
      <c r="G40" s="23">
        <v>1949.3684000000001</v>
      </c>
      <c r="H40" s="10"/>
      <c r="I40" s="41"/>
      <c r="J40" s="52"/>
      <c r="K40" s="93"/>
      <c r="L40" s="107"/>
      <c r="M40" s="108"/>
      <c r="N40" s="52"/>
      <c r="O40" s="52"/>
    </row>
    <row r="41" spans="1:15" ht="63">
      <c r="A41" s="21">
        <v>22</v>
      </c>
      <c r="B41" s="17" t="s">
        <v>125</v>
      </c>
      <c r="C41" s="153">
        <v>225</v>
      </c>
      <c r="D41" s="7">
        <v>1380</v>
      </c>
      <c r="E41" s="23">
        <f>G41-F41</f>
        <v>2289.7264500000001</v>
      </c>
      <c r="F41" s="91">
        <f>0.01*G41</f>
        <v>23.128550000000001</v>
      </c>
      <c r="G41" s="23">
        <v>2312.855</v>
      </c>
      <c r="H41" s="10"/>
      <c r="I41" s="41"/>
      <c r="J41" s="52"/>
      <c r="K41" s="93"/>
      <c r="L41" s="107"/>
      <c r="M41" s="108"/>
      <c r="N41" s="52"/>
      <c r="O41" s="52"/>
    </row>
    <row r="42" spans="1:15" ht="15.75">
      <c r="A42" s="44"/>
      <c r="B42" s="45" t="s">
        <v>10</v>
      </c>
      <c r="C42" s="7">
        <f>SUM(C20:C41)</f>
        <v>9873</v>
      </c>
      <c r="D42" s="49">
        <f>SUM(D23:D41)+D20+D21+2200</f>
        <v>54830</v>
      </c>
      <c r="E42" s="23">
        <f>SUM(E20:E41)</f>
        <v>73118.322981600009</v>
      </c>
      <c r="F42" s="90">
        <f>SUM(F20:F41)</f>
        <v>786.6642784000004</v>
      </c>
      <c r="G42" s="23">
        <f>SUM(G20:I41)</f>
        <v>73904.987259999994</v>
      </c>
      <c r="H42" s="10"/>
      <c r="J42" s="52"/>
      <c r="K42" s="93"/>
      <c r="L42" s="107"/>
      <c r="M42" s="93"/>
      <c r="N42" s="52"/>
      <c r="O42" s="52"/>
    </row>
    <row r="43" spans="1:15">
      <c r="E43" s="25"/>
      <c r="F43" s="46"/>
      <c r="J43" s="52"/>
      <c r="K43" s="52"/>
      <c r="L43" s="52"/>
      <c r="M43" s="52"/>
      <c r="N43" s="52"/>
      <c r="O43" s="52"/>
    </row>
    <row r="44" spans="1:15">
      <c r="E44" s="25"/>
      <c r="J44" s="52"/>
      <c r="K44" s="52"/>
      <c r="L44" s="52"/>
      <c r="M44" s="52"/>
      <c r="N44" s="52"/>
      <c r="O44" s="52"/>
    </row>
    <row r="45" spans="1:15">
      <c r="E45" s="25"/>
      <c r="F45" s="25"/>
      <c r="G45" s="25"/>
      <c r="J45" s="52"/>
      <c r="K45" s="52"/>
      <c r="L45" s="52"/>
      <c r="M45" s="52"/>
      <c r="N45" s="52"/>
      <c r="O45" s="52"/>
    </row>
    <row r="46" spans="1:15">
      <c r="E46" s="25"/>
      <c r="G46" s="25"/>
      <c r="J46" s="52"/>
      <c r="K46" s="52"/>
      <c r="L46" s="52"/>
      <c r="M46" s="52"/>
      <c r="N46" s="52"/>
      <c r="O46" s="52"/>
    </row>
    <row r="47" spans="1:15">
      <c r="E47" s="25"/>
      <c r="J47" s="52"/>
      <c r="K47" s="53"/>
      <c r="L47" s="52"/>
      <c r="M47" s="52"/>
      <c r="N47" s="52"/>
      <c r="O47" s="52"/>
    </row>
    <row r="48" spans="1:15">
      <c r="J48" s="52"/>
      <c r="K48" s="52"/>
      <c r="L48" s="52"/>
      <c r="M48" s="52"/>
      <c r="N48" s="52"/>
      <c r="O48" s="52"/>
    </row>
    <row r="49" spans="10:15">
      <c r="J49" s="52"/>
      <c r="K49" s="52"/>
      <c r="L49" s="52"/>
      <c r="M49" s="52"/>
      <c r="N49" s="52"/>
      <c r="O49" s="52"/>
    </row>
    <row r="50" spans="10:15">
      <c r="J50" s="52"/>
      <c r="K50" s="52"/>
      <c r="L50" s="52"/>
      <c r="M50" s="52"/>
      <c r="N50" s="52"/>
      <c r="O50" s="52"/>
    </row>
    <row r="51" spans="10:15">
      <c r="J51" s="52"/>
      <c r="K51" s="52"/>
      <c r="L51" s="52"/>
      <c r="M51" s="52"/>
      <c r="N51" s="52"/>
      <c r="O51" s="52"/>
    </row>
    <row r="52" spans="10:15">
      <c r="J52" s="52"/>
      <c r="K52" s="52"/>
      <c r="L52" s="52"/>
      <c r="M52" s="52"/>
      <c r="N52" s="52"/>
      <c r="O52" s="52"/>
    </row>
    <row r="53" spans="10:15">
      <c r="J53" s="52"/>
      <c r="K53" s="52"/>
      <c r="L53" s="52"/>
      <c r="M53" s="52"/>
      <c r="N53" s="52"/>
      <c r="O53" s="52"/>
    </row>
  </sheetData>
  <mergeCells count="15">
    <mergeCell ref="D12:G12"/>
    <mergeCell ref="D1:F1"/>
    <mergeCell ref="D8:E8"/>
    <mergeCell ref="D9:G9"/>
    <mergeCell ref="D10:G10"/>
    <mergeCell ref="D11:G11"/>
    <mergeCell ref="K18:L18"/>
    <mergeCell ref="M18:M19"/>
    <mergeCell ref="A15:G15"/>
    <mergeCell ref="A16:G16"/>
    <mergeCell ref="A18:A19"/>
    <mergeCell ref="B18:B19"/>
    <mergeCell ref="D18:D19"/>
    <mergeCell ref="E18:F18"/>
    <mergeCell ref="G18:G19"/>
  </mergeCells>
  <pageMargins left="0.9055118110236221" right="0.70866141732283472" top="0.78740157480314965" bottom="0.78740157480314965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72" zoomScaleNormal="72" workbookViewId="0">
      <selection activeCell="D5" sqref="D5"/>
    </sheetView>
  </sheetViews>
  <sheetFormatPr defaultRowHeight="12.75"/>
  <cols>
    <col min="1" max="1" width="5.140625" customWidth="1"/>
    <col min="2" max="2" width="34" customWidth="1"/>
    <col min="3" max="3" width="10.7109375" customWidth="1"/>
    <col min="4" max="4" width="10.28515625" customWidth="1"/>
    <col min="5" max="5" width="13.5703125" customWidth="1"/>
    <col min="6" max="6" width="11.42578125" bestFit="1" customWidth="1"/>
    <col min="7" max="7" width="13.5703125" customWidth="1"/>
    <col min="8" max="8" width="21.140625" hidden="1" customWidth="1"/>
    <col min="9" max="9" width="15.42578125" hidden="1" customWidth="1"/>
    <col min="10" max="10" width="13.7109375" hidden="1" customWidth="1"/>
    <col min="11" max="11" width="13.7109375" customWidth="1"/>
  </cols>
  <sheetData>
    <row r="1" spans="1:10" ht="15" customHeight="1"/>
    <row r="2" spans="1:10" ht="15" customHeight="1">
      <c r="D2" s="179" t="s">
        <v>135</v>
      </c>
      <c r="E2" s="179"/>
      <c r="F2" s="179"/>
      <c r="G2" s="20"/>
    </row>
    <row r="3" spans="1:10" ht="15" customHeight="1">
      <c r="D3" s="20" t="s">
        <v>13</v>
      </c>
      <c r="E3" s="20"/>
      <c r="F3" s="20"/>
      <c r="G3" s="20"/>
    </row>
    <row r="4" spans="1:10" ht="21" customHeight="1">
      <c r="D4" s="20" t="s">
        <v>131</v>
      </c>
      <c r="E4" s="20"/>
      <c r="F4" s="20"/>
      <c r="G4" s="20"/>
    </row>
    <row r="5" spans="1:10" ht="15" customHeight="1">
      <c r="D5" s="20"/>
      <c r="E5" s="20"/>
      <c r="F5" s="20"/>
      <c r="G5" s="20"/>
    </row>
    <row r="6" spans="1:10" ht="15" customHeight="1">
      <c r="D6" s="178" t="s">
        <v>157</v>
      </c>
      <c r="E6" s="178"/>
      <c r="F6" s="171"/>
      <c r="G6" s="171"/>
    </row>
    <row r="7" spans="1:10" ht="15" customHeight="1">
      <c r="D7" s="178" t="s">
        <v>6</v>
      </c>
      <c r="E7" s="178"/>
      <c r="F7" s="178"/>
      <c r="G7" s="178"/>
    </row>
    <row r="8" spans="1:10" ht="15" customHeight="1">
      <c r="D8" s="178" t="s">
        <v>7</v>
      </c>
      <c r="E8" s="178"/>
      <c r="F8" s="178"/>
      <c r="G8" s="178"/>
    </row>
    <row r="9" spans="1:10" ht="15.75">
      <c r="D9" s="178" t="s">
        <v>94</v>
      </c>
      <c r="E9" s="178"/>
      <c r="F9" s="178"/>
      <c r="G9" s="178"/>
    </row>
    <row r="10" spans="1:10" ht="28.5" customHeight="1">
      <c r="D10" s="184" t="s">
        <v>105</v>
      </c>
      <c r="E10" s="184"/>
      <c r="F10" s="184"/>
      <c r="G10" s="184"/>
    </row>
    <row r="11" spans="1:10">
      <c r="D11" s="20"/>
      <c r="E11" s="20"/>
      <c r="F11" s="20"/>
      <c r="G11" s="20"/>
    </row>
    <row r="13" spans="1:10" ht="15.75">
      <c r="A13" s="180" t="s">
        <v>1</v>
      </c>
      <c r="B13" s="180"/>
      <c r="C13" s="180"/>
      <c r="D13" s="180"/>
      <c r="E13" s="180"/>
      <c r="F13" s="180"/>
      <c r="G13" s="180"/>
    </row>
    <row r="14" spans="1:10" ht="15.75">
      <c r="A14" s="180" t="s">
        <v>47</v>
      </c>
      <c r="B14" s="180"/>
      <c r="C14" s="180"/>
      <c r="D14" s="180"/>
      <c r="E14" s="180"/>
      <c r="F14" s="180"/>
      <c r="G14" s="180"/>
    </row>
    <row r="16" spans="1:10">
      <c r="A16" s="181" t="s">
        <v>0</v>
      </c>
      <c r="B16" s="177" t="s">
        <v>2</v>
      </c>
      <c r="C16" s="96"/>
      <c r="D16" s="177" t="s">
        <v>9</v>
      </c>
      <c r="E16" s="177" t="s">
        <v>3</v>
      </c>
      <c r="F16" s="177"/>
      <c r="G16" s="177" t="s">
        <v>8</v>
      </c>
      <c r="H16" s="189" t="s">
        <v>139</v>
      </c>
      <c r="I16" s="183" t="s">
        <v>144</v>
      </c>
      <c r="J16" s="183" t="s">
        <v>145</v>
      </c>
    </row>
    <row r="17" spans="1:11" ht="63.75">
      <c r="A17" s="181"/>
      <c r="B17" s="177"/>
      <c r="C17" s="96" t="s">
        <v>11</v>
      </c>
      <c r="D17" s="177"/>
      <c r="E17" s="96" t="s">
        <v>4</v>
      </c>
      <c r="F17" s="96" t="s">
        <v>5</v>
      </c>
      <c r="G17" s="177"/>
      <c r="H17" s="190"/>
      <c r="I17" s="188"/>
      <c r="J17" s="188"/>
    </row>
    <row r="18" spans="1:11" s="10" customFormat="1" ht="78.75">
      <c r="A18" s="7">
        <v>1</v>
      </c>
      <c r="B18" s="156" t="s">
        <v>67</v>
      </c>
      <c r="C18" s="6">
        <v>240</v>
      </c>
      <c r="D18" s="11">
        <v>2050</v>
      </c>
      <c r="E18" s="23">
        <f t="shared" ref="E18:E25" si="0">G18-F18</f>
        <v>2477.6611200000002</v>
      </c>
      <c r="F18" s="51">
        <f t="shared" ref="F18:F27" si="1">G18*0.01</f>
        <v>25.026880000000002</v>
      </c>
      <c r="G18" s="26">
        <v>2502.6880000000001</v>
      </c>
      <c r="H18" s="156" t="s">
        <v>148</v>
      </c>
      <c r="I18" s="158" t="s">
        <v>86</v>
      </c>
      <c r="J18" s="158" t="s">
        <v>86</v>
      </c>
      <c r="K18" s="94"/>
    </row>
    <row r="19" spans="1:11" s="10" customFormat="1" ht="63">
      <c r="A19" s="7">
        <v>2</v>
      </c>
      <c r="B19" s="156" t="s">
        <v>39</v>
      </c>
      <c r="C19" s="6">
        <v>210</v>
      </c>
      <c r="D19" s="11">
        <v>1350</v>
      </c>
      <c r="E19" s="23">
        <f t="shared" si="0"/>
        <v>1355.20308</v>
      </c>
      <c r="F19" s="51">
        <f t="shared" si="1"/>
        <v>13.688920000000001</v>
      </c>
      <c r="G19" s="26">
        <v>1368.8920000000001</v>
      </c>
      <c r="H19" s="156" t="s">
        <v>141</v>
      </c>
      <c r="I19" s="158" t="s">
        <v>86</v>
      </c>
      <c r="J19" s="158" t="s">
        <v>86</v>
      </c>
      <c r="K19" s="94"/>
    </row>
    <row r="20" spans="1:11" s="10" customFormat="1" ht="47.25">
      <c r="A20" s="7">
        <v>3</v>
      </c>
      <c r="B20" s="156" t="s">
        <v>49</v>
      </c>
      <c r="C20" s="6">
        <v>610</v>
      </c>
      <c r="D20" s="11">
        <v>3300</v>
      </c>
      <c r="E20" s="23">
        <f t="shared" si="0"/>
        <v>4256.8020000000006</v>
      </c>
      <c r="F20" s="51">
        <f t="shared" si="1"/>
        <v>42.998000000000005</v>
      </c>
      <c r="G20" s="26">
        <v>4299.8</v>
      </c>
      <c r="H20" s="156" t="s">
        <v>142</v>
      </c>
      <c r="I20" s="158" t="s">
        <v>86</v>
      </c>
      <c r="J20" s="158" t="s">
        <v>86</v>
      </c>
      <c r="K20" s="94"/>
    </row>
    <row r="21" spans="1:11" s="10" customFormat="1" ht="47.25">
      <c r="A21" s="7">
        <v>4</v>
      </c>
      <c r="B21" s="170" t="s">
        <v>150</v>
      </c>
      <c r="C21" s="8">
        <v>338</v>
      </c>
      <c r="D21" s="7">
        <v>4500</v>
      </c>
      <c r="E21" s="23">
        <f t="shared" si="0"/>
        <v>6302.7023399999998</v>
      </c>
      <c r="F21" s="51">
        <f t="shared" si="1"/>
        <v>63.66366</v>
      </c>
      <c r="G21" s="23">
        <v>6366.366</v>
      </c>
      <c r="H21" s="156" t="s">
        <v>143</v>
      </c>
      <c r="I21" s="76" t="s">
        <v>146</v>
      </c>
      <c r="J21" s="76" t="s">
        <v>147</v>
      </c>
      <c r="K21" s="94"/>
    </row>
    <row r="22" spans="1:11" s="10" customFormat="1" ht="31.5">
      <c r="A22" s="7">
        <v>5</v>
      </c>
      <c r="B22" s="17" t="s">
        <v>61</v>
      </c>
      <c r="C22" s="6">
        <v>480</v>
      </c>
      <c r="D22" s="7">
        <v>5400</v>
      </c>
      <c r="E22" s="23">
        <f t="shared" si="0"/>
        <v>6725.2274099999995</v>
      </c>
      <c r="F22" s="51">
        <f t="shared" si="1"/>
        <v>67.93159</v>
      </c>
      <c r="G22" s="23">
        <v>6793.1589999999997</v>
      </c>
      <c r="H22" s="156" t="s">
        <v>143</v>
      </c>
      <c r="I22" s="76" t="s">
        <v>146</v>
      </c>
      <c r="J22" s="76" t="s">
        <v>147</v>
      </c>
      <c r="K22" s="94"/>
    </row>
    <row r="23" spans="1:11" s="10" customFormat="1" ht="31.5">
      <c r="A23" s="7">
        <v>6</v>
      </c>
      <c r="B23" s="156" t="s">
        <v>149</v>
      </c>
      <c r="C23" s="6">
        <v>228</v>
      </c>
      <c r="D23" s="7">
        <v>1700</v>
      </c>
      <c r="E23" s="23">
        <f t="shared" si="0"/>
        <v>2148.9830999999999</v>
      </c>
      <c r="F23" s="51">
        <f t="shared" si="1"/>
        <v>21.706900000000001</v>
      </c>
      <c r="G23" s="23">
        <v>2170.69</v>
      </c>
      <c r="H23" s="156" t="s">
        <v>140</v>
      </c>
      <c r="I23" s="159" t="s">
        <v>86</v>
      </c>
      <c r="J23" s="159" t="s">
        <v>86</v>
      </c>
      <c r="K23" s="94"/>
    </row>
    <row r="24" spans="1:11" s="10" customFormat="1" ht="31.5">
      <c r="A24" s="7">
        <v>7</v>
      </c>
      <c r="B24" s="156" t="s">
        <v>42</v>
      </c>
      <c r="C24" s="6">
        <v>1336</v>
      </c>
      <c r="D24" s="11">
        <v>11200</v>
      </c>
      <c r="E24" s="23">
        <f t="shared" si="0"/>
        <v>19371.056364</v>
      </c>
      <c r="F24" s="51">
        <f t="shared" si="1"/>
        <v>195.667236</v>
      </c>
      <c r="G24" s="23">
        <v>19566.723600000001</v>
      </c>
      <c r="H24" s="156" t="s">
        <v>143</v>
      </c>
      <c r="I24" s="76" t="s">
        <v>146</v>
      </c>
      <c r="J24" s="76" t="s">
        <v>147</v>
      </c>
      <c r="K24" s="94"/>
    </row>
    <row r="25" spans="1:11" s="10" customFormat="1" ht="31.5">
      <c r="A25" s="7">
        <v>8</v>
      </c>
      <c r="B25" s="170" t="s">
        <v>151</v>
      </c>
      <c r="C25" s="6">
        <v>475</v>
      </c>
      <c r="D25" s="7">
        <v>2400</v>
      </c>
      <c r="E25" s="23">
        <f t="shared" si="0"/>
        <v>3107.7592919999997</v>
      </c>
      <c r="F25" s="51">
        <f t="shared" si="1"/>
        <v>31.391507999999998</v>
      </c>
      <c r="G25" s="23">
        <v>3139.1507999999999</v>
      </c>
      <c r="H25" s="170"/>
      <c r="I25" s="76"/>
      <c r="J25" s="76"/>
      <c r="K25" s="94"/>
    </row>
    <row r="26" spans="1:11" s="10" customFormat="1" ht="78.75">
      <c r="A26" s="7">
        <v>9</v>
      </c>
      <c r="B26" s="169" t="s">
        <v>63</v>
      </c>
      <c r="C26" s="48">
        <v>280</v>
      </c>
      <c r="D26" s="48">
        <v>0</v>
      </c>
      <c r="E26" s="23">
        <f>G26*0.99</f>
        <v>2071.98486</v>
      </c>
      <c r="F26" s="51">
        <f t="shared" si="1"/>
        <v>20.929140000000004</v>
      </c>
      <c r="G26" s="23">
        <v>2092.9140000000002</v>
      </c>
      <c r="H26" s="170"/>
      <c r="I26" s="76"/>
      <c r="J26" s="76"/>
      <c r="K26" s="94"/>
    </row>
    <row r="27" spans="1:11" s="10" customFormat="1" ht="15.75">
      <c r="A27" s="7">
        <v>10</v>
      </c>
      <c r="B27" s="17" t="s">
        <v>152</v>
      </c>
      <c r="C27" s="6">
        <v>390</v>
      </c>
      <c r="D27" s="11">
        <v>1170</v>
      </c>
      <c r="E27" s="23">
        <f>G27*0.99</f>
        <v>2182.6204290000001</v>
      </c>
      <c r="F27" s="51">
        <f t="shared" si="1"/>
        <v>22.046671</v>
      </c>
      <c r="G27" s="23">
        <v>2204.6671000000001</v>
      </c>
      <c r="H27" s="170"/>
      <c r="I27" s="76"/>
      <c r="J27" s="76"/>
      <c r="K27" s="94"/>
    </row>
    <row r="28" spans="1:11" s="10" customFormat="1" ht="15.75">
      <c r="A28" s="22"/>
      <c r="B28" s="19" t="s">
        <v>10</v>
      </c>
      <c r="C28" s="6">
        <f>SUM(C18:C27)</f>
        <v>4587</v>
      </c>
      <c r="D28" s="4">
        <f>SUM(D18:D27)</f>
        <v>33070</v>
      </c>
      <c r="E28" s="24">
        <f>SUM(E18:E27)</f>
        <v>49999.999995000006</v>
      </c>
      <c r="F28" s="43">
        <f>SUM(F18:F27)</f>
        <v>505.05050499999999</v>
      </c>
      <c r="G28" s="24">
        <f>E28+F28</f>
        <v>50505.050500000005</v>
      </c>
      <c r="H28" s="45"/>
      <c r="I28" s="157"/>
      <c r="J28" s="157"/>
      <c r="K28" s="94"/>
    </row>
    <row r="29" spans="1:11">
      <c r="I29" s="25"/>
      <c r="J29" s="25"/>
    </row>
    <row r="30" spans="1:11">
      <c r="E30" s="41"/>
    </row>
    <row r="31" spans="1:11">
      <c r="E31" s="18"/>
    </row>
    <row r="32" spans="1:11">
      <c r="E32" s="18"/>
    </row>
    <row r="37" spans="4:5" ht="18.75">
      <c r="D37" s="73"/>
    </row>
    <row r="38" spans="4:5" ht="18.75">
      <c r="D38" s="73"/>
      <c r="E38" s="18"/>
    </row>
    <row r="39" spans="4:5" ht="18.75">
      <c r="D39" s="74"/>
    </row>
    <row r="40" spans="4:5" ht="18.75">
      <c r="D40" s="74"/>
    </row>
  </sheetData>
  <mergeCells count="16">
    <mergeCell ref="D10:G10"/>
    <mergeCell ref="D2:F2"/>
    <mergeCell ref="D6:E6"/>
    <mergeCell ref="D7:G7"/>
    <mergeCell ref="D8:G8"/>
    <mergeCell ref="D9:G9"/>
    <mergeCell ref="I16:I17"/>
    <mergeCell ref="J16:J17"/>
    <mergeCell ref="H16:H17"/>
    <mergeCell ref="A14:G14"/>
    <mergeCell ref="A13:G13"/>
    <mergeCell ref="A16:A17"/>
    <mergeCell ref="B16:B17"/>
    <mergeCell ref="D16:D17"/>
    <mergeCell ref="E16:F16"/>
    <mergeCell ref="G16:G17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72" zoomScaleNormal="72" workbookViewId="0">
      <selection activeCell="D5" sqref="D5"/>
    </sheetView>
  </sheetViews>
  <sheetFormatPr defaultRowHeight="12.75"/>
  <cols>
    <col min="1" max="1" width="5.140625" customWidth="1"/>
    <col min="2" max="2" width="23.85546875" customWidth="1"/>
    <col min="3" max="3" width="11.7109375" customWidth="1"/>
    <col min="4" max="4" width="9.85546875" customWidth="1"/>
    <col min="5" max="5" width="13.42578125" customWidth="1"/>
    <col min="6" max="6" width="11.5703125" customWidth="1"/>
    <col min="7" max="7" width="13.42578125" customWidth="1"/>
    <col min="9" max="9" width="12.7109375" bestFit="1" customWidth="1"/>
  </cols>
  <sheetData>
    <row r="1" spans="1:8">
      <c r="D1" s="20"/>
      <c r="E1" s="20"/>
      <c r="F1" s="20"/>
      <c r="G1" s="20"/>
      <c r="H1" s="52"/>
    </row>
    <row r="2" spans="1:8">
      <c r="D2" s="179" t="s">
        <v>128</v>
      </c>
      <c r="E2" s="179"/>
      <c r="F2" s="179"/>
      <c r="G2" s="20"/>
      <c r="H2" s="52"/>
    </row>
    <row r="3" spans="1:8" ht="12" customHeight="1">
      <c r="D3" s="20" t="s">
        <v>13</v>
      </c>
      <c r="E3" s="20"/>
      <c r="F3" s="20"/>
      <c r="G3" s="20"/>
      <c r="H3" s="52"/>
    </row>
    <row r="4" spans="1:8" ht="21" customHeight="1">
      <c r="D4" s="20" t="s">
        <v>131</v>
      </c>
      <c r="E4" s="20"/>
      <c r="F4" s="20"/>
      <c r="G4" s="20"/>
      <c r="H4" s="52"/>
    </row>
    <row r="5" spans="1:8">
      <c r="D5" s="20"/>
      <c r="E5" s="20"/>
      <c r="F5" s="20"/>
      <c r="G5" s="20"/>
      <c r="H5" s="52"/>
    </row>
    <row r="6" spans="1:8" ht="12.75" hidden="1" customHeight="1">
      <c r="B6" s="20"/>
      <c r="C6" s="20"/>
      <c r="D6" s="20"/>
      <c r="E6" s="20" t="s">
        <v>50</v>
      </c>
      <c r="F6" s="20"/>
      <c r="G6" s="20"/>
      <c r="H6" s="52"/>
    </row>
    <row r="7" spans="1:8" ht="12.75" hidden="1" customHeight="1">
      <c r="B7" s="20"/>
      <c r="C7" s="20"/>
      <c r="D7" s="20" t="s">
        <v>13</v>
      </c>
      <c r="E7" s="20"/>
      <c r="F7" s="20"/>
      <c r="G7" s="20"/>
      <c r="H7" s="52"/>
    </row>
    <row r="8" spans="1:8" ht="12" hidden="1" customHeight="1">
      <c r="B8" s="20"/>
      <c r="C8" s="20"/>
      <c r="D8" s="20" t="s">
        <v>12</v>
      </c>
      <c r="E8" s="20"/>
      <c r="F8" s="20"/>
      <c r="G8" s="20"/>
      <c r="H8" s="52"/>
    </row>
    <row r="9" spans="1:8" ht="15.75">
      <c r="D9" s="85"/>
      <c r="E9" s="137" t="s">
        <v>107</v>
      </c>
      <c r="F9" s="137"/>
      <c r="G9" s="137"/>
      <c r="H9" s="52"/>
    </row>
    <row r="10" spans="1:8" ht="15.75">
      <c r="D10" s="178" t="s">
        <v>6</v>
      </c>
      <c r="E10" s="178"/>
      <c r="F10" s="178"/>
      <c r="G10" s="178"/>
      <c r="H10" s="52"/>
    </row>
    <row r="11" spans="1:8" ht="15.75">
      <c r="D11" s="178" t="s">
        <v>7</v>
      </c>
      <c r="E11" s="178"/>
      <c r="F11" s="178"/>
      <c r="G11" s="178"/>
      <c r="H11" s="52"/>
    </row>
    <row r="12" spans="1:8" ht="15.75">
      <c r="D12" s="178" t="s">
        <v>94</v>
      </c>
      <c r="E12" s="178"/>
      <c r="F12" s="178"/>
      <c r="G12" s="178"/>
      <c r="H12" s="52"/>
    </row>
    <row r="13" spans="1:8" ht="30" customHeight="1">
      <c r="D13" s="184" t="s">
        <v>105</v>
      </c>
      <c r="E13" s="184"/>
      <c r="F13" s="184"/>
      <c r="G13" s="184"/>
      <c r="H13" s="52"/>
    </row>
    <row r="14" spans="1:8">
      <c r="D14" s="135"/>
      <c r="E14" s="135"/>
      <c r="F14" s="135"/>
      <c r="G14" s="135"/>
      <c r="H14" s="52"/>
    </row>
    <row r="15" spans="1:8">
      <c r="H15" s="52"/>
    </row>
    <row r="16" spans="1:8" ht="15.75">
      <c r="A16" s="180" t="s">
        <v>1</v>
      </c>
      <c r="B16" s="180"/>
      <c r="C16" s="180"/>
      <c r="D16" s="180"/>
      <c r="E16" s="180"/>
      <c r="F16" s="180"/>
      <c r="G16" s="180"/>
      <c r="H16" s="52"/>
    </row>
    <row r="17" spans="1:9" ht="15.75">
      <c r="A17" s="180" t="s">
        <v>69</v>
      </c>
      <c r="B17" s="180"/>
      <c r="C17" s="180"/>
      <c r="D17" s="180"/>
      <c r="E17" s="180"/>
      <c r="F17" s="180"/>
      <c r="G17" s="180"/>
      <c r="H17" s="52"/>
    </row>
    <row r="18" spans="1:9">
      <c r="H18" s="52"/>
    </row>
    <row r="19" spans="1:9">
      <c r="A19" s="181" t="s">
        <v>0</v>
      </c>
      <c r="B19" s="177" t="s">
        <v>2</v>
      </c>
      <c r="C19" s="134"/>
      <c r="D19" s="177" t="s">
        <v>9</v>
      </c>
      <c r="E19" s="177" t="s">
        <v>3</v>
      </c>
      <c r="F19" s="177"/>
      <c r="G19" s="177" t="s">
        <v>8</v>
      </c>
      <c r="H19" s="52"/>
    </row>
    <row r="20" spans="1:9" ht="76.5" customHeight="1">
      <c r="A20" s="181"/>
      <c r="B20" s="177"/>
      <c r="C20" s="134" t="s">
        <v>11</v>
      </c>
      <c r="D20" s="177"/>
      <c r="E20" s="134" t="s">
        <v>4</v>
      </c>
      <c r="F20" s="134" t="s">
        <v>5</v>
      </c>
      <c r="G20" s="177"/>
      <c r="H20" s="52"/>
    </row>
    <row r="21" spans="1:9" s="10" customFormat="1" ht="15">
      <c r="A21" s="7">
        <v>1</v>
      </c>
      <c r="H21" s="141"/>
      <c r="I21" s="59"/>
    </row>
    <row r="22" spans="1:9" s="10" customFormat="1" ht="47.25">
      <c r="A22" s="7">
        <v>1</v>
      </c>
      <c r="B22" s="17" t="s">
        <v>18</v>
      </c>
      <c r="C22" s="173">
        <v>718</v>
      </c>
      <c r="D22" s="7">
        <v>6100</v>
      </c>
      <c r="E22" s="23">
        <f>G22-F22</f>
        <v>8143.0054199999995</v>
      </c>
      <c r="F22" s="23">
        <f>0.01*G22</f>
        <v>82.252579999999995</v>
      </c>
      <c r="G22" s="23">
        <v>8225.2579999999998</v>
      </c>
      <c r="H22" s="141"/>
      <c r="I22" s="59"/>
    </row>
    <row r="23" spans="1:9" s="10" customFormat="1" ht="47.25">
      <c r="A23" s="7">
        <v>2</v>
      </c>
      <c r="B23" s="17" t="s">
        <v>118</v>
      </c>
      <c r="C23" s="173">
        <v>501</v>
      </c>
      <c r="D23" s="7">
        <v>1320</v>
      </c>
      <c r="E23" s="23">
        <f t="shared" ref="E23:E28" si="0">G23-F23</f>
        <v>3663</v>
      </c>
      <c r="F23" s="23">
        <f t="shared" ref="F23:F28" si="1">0.01*G23</f>
        <v>37</v>
      </c>
      <c r="G23" s="23">
        <v>3700</v>
      </c>
      <c r="H23" s="141"/>
      <c r="I23" s="59"/>
    </row>
    <row r="24" spans="1:9" s="10" customFormat="1" ht="15.75">
      <c r="A24" s="7">
        <v>3</v>
      </c>
      <c r="B24" s="17" t="s">
        <v>48</v>
      </c>
      <c r="C24" s="6">
        <v>550</v>
      </c>
      <c r="D24" s="7">
        <v>2750</v>
      </c>
      <c r="E24" s="23">
        <f t="shared" si="0"/>
        <v>4289.9807708999997</v>
      </c>
      <c r="F24" s="23">
        <f t="shared" si="1"/>
        <v>43.333139099999997</v>
      </c>
      <c r="G24" s="23">
        <v>4333.3139099999999</v>
      </c>
      <c r="H24" s="141"/>
      <c r="I24" s="59"/>
    </row>
    <row r="25" spans="1:9" s="10" customFormat="1" ht="63">
      <c r="A25" s="7">
        <v>4</v>
      </c>
      <c r="B25" s="17" t="s">
        <v>153</v>
      </c>
      <c r="C25" s="139">
        <v>900</v>
      </c>
      <c r="D25" s="7">
        <v>9750</v>
      </c>
      <c r="E25" s="23">
        <f t="shared" si="0"/>
        <v>13407.279930000001</v>
      </c>
      <c r="F25" s="23">
        <f t="shared" si="1"/>
        <v>135.42707000000001</v>
      </c>
      <c r="G25" s="23">
        <v>13542.707</v>
      </c>
      <c r="H25" s="141"/>
      <c r="I25" s="59"/>
    </row>
    <row r="26" spans="1:9" s="10" customFormat="1" ht="30" customHeight="1">
      <c r="A26" s="7">
        <v>5</v>
      </c>
      <c r="B26" s="17" t="s">
        <v>59</v>
      </c>
      <c r="C26" s="139">
        <v>600</v>
      </c>
      <c r="D26" s="7">
        <v>10400</v>
      </c>
      <c r="E26" s="23">
        <f t="shared" si="0"/>
        <v>12695.482404</v>
      </c>
      <c r="F26" s="23">
        <f t="shared" si="1"/>
        <v>128.23719600000001</v>
      </c>
      <c r="G26" s="23">
        <v>12823.7196</v>
      </c>
      <c r="H26" s="60"/>
      <c r="I26" s="59"/>
    </row>
    <row r="27" spans="1:9" s="10" customFormat="1" ht="15.75">
      <c r="A27" s="7">
        <v>6</v>
      </c>
      <c r="B27" s="17" t="s">
        <v>64</v>
      </c>
      <c r="C27" s="139">
        <v>245.7</v>
      </c>
      <c r="D27" s="7">
        <v>1228</v>
      </c>
      <c r="E27" s="23">
        <f t="shared" si="0"/>
        <v>1614.1949999999999</v>
      </c>
      <c r="F27" s="23">
        <f t="shared" si="1"/>
        <v>16.305</v>
      </c>
      <c r="G27" s="50">
        <v>1630.5</v>
      </c>
      <c r="H27" s="60"/>
      <c r="I27" s="59"/>
    </row>
    <row r="28" spans="1:9" s="10" customFormat="1" ht="15.75">
      <c r="A28" s="7">
        <v>7</v>
      </c>
      <c r="B28" s="138" t="s">
        <v>15</v>
      </c>
      <c r="C28" s="140">
        <v>605</v>
      </c>
      <c r="D28" s="7">
        <v>6850</v>
      </c>
      <c r="E28" s="23">
        <f t="shared" si="0"/>
        <v>6187.0564799999993</v>
      </c>
      <c r="F28" s="23">
        <f t="shared" si="1"/>
        <v>62.495519999999999</v>
      </c>
      <c r="G28" s="23">
        <v>6249.5519999999997</v>
      </c>
      <c r="H28" s="60"/>
      <c r="I28" s="59"/>
    </row>
    <row r="29" spans="1:9" ht="18.75">
      <c r="A29" s="22"/>
      <c r="B29" s="61" t="s">
        <v>10</v>
      </c>
      <c r="C29" s="62">
        <f>SUM(C22:C28)</f>
        <v>4119.7</v>
      </c>
      <c r="D29" s="62">
        <f>SUM(D22:D28)</f>
        <v>38398</v>
      </c>
      <c r="E29" s="92">
        <f>SUM(E22:E28)</f>
        <v>50000.000004900001</v>
      </c>
      <c r="F29" s="92">
        <f>SUM(F22:F28)</f>
        <v>505.05050510000001</v>
      </c>
      <c r="G29" s="92">
        <f>SUM(G22:G28)</f>
        <v>50505.050510000001</v>
      </c>
      <c r="H29" s="52"/>
    </row>
    <row r="30" spans="1:9">
      <c r="A30" s="52"/>
      <c r="B30" s="52"/>
      <c r="C30" s="52"/>
      <c r="D30" s="52"/>
      <c r="E30" s="52"/>
      <c r="F30" s="52"/>
      <c r="G30" s="52"/>
      <c r="H30" s="52"/>
    </row>
    <row r="31" spans="1:9">
      <c r="A31" s="52"/>
      <c r="B31" s="52"/>
      <c r="C31" s="52"/>
      <c r="D31" s="52"/>
      <c r="E31" s="142"/>
      <c r="F31" s="52"/>
      <c r="G31" s="52"/>
      <c r="H31" s="52"/>
    </row>
    <row r="32" spans="1:9">
      <c r="G32" s="25"/>
      <c r="I32" s="25"/>
    </row>
    <row r="33" spans="5:6">
      <c r="E33" s="25"/>
      <c r="F33" s="41"/>
    </row>
    <row r="34" spans="5:6">
      <c r="E34" s="18"/>
      <c r="F34" s="25"/>
    </row>
    <row r="35" spans="5:6">
      <c r="E35" s="25"/>
    </row>
  </sheetData>
  <mergeCells count="12">
    <mergeCell ref="D2:F2"/>
    <mergeCell ref="A19:A20"/>
    <mergeCell ref="B19:B20"/>
    <mergeCell ref="D19:D20"/>
    <mergeCell ref="E19:F19"/>
    <mergeCell ref="G19:G20"/>
    <mergeCell ref="A17:G17"/>
    <mergeCell ref="D10:G10"/>
    <mergeCell ref="D11:G11"/>
    <mergeCell ref="D12:G12"/>
    <mergeCell ref="D13:G13"/>
    <mergeCell ref="A16:G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72" zoomScaleNormal="72" workbookViewId="0">
      <selection activeCell="D5" sqref="D5"/>
    </sheetView>
  </sheetViews>
  <sheetFormatPr defaultRowHeight="12.75"/>
  <cols>
    <col min="1" max="1" width="5.140625" customWidth="1"/>
    <col min="2" max="2" width="23.85546875" customWidth="1"/>
    <col min="3" max="3" width="10.140625" customWidth="1"/>
    <col min="4" max="4" width="10.42578125" customWidth="1"/>
    <col min="5" max="5" width="13.42578125" customWidth="1"/>
    <col min="6" max="6" width="11.5703125" customWidth="1"/>
    <col min="7" max="7" width="13.85546875" customWidth="1"/>
    <col min="8" max="9" width="12.7109375" bestFit="1" customWidth="1"/>
  </cols>
  <sheetData>
    <row r="1" spans="1:12">
      <c r="E1" s="20"/>
      <c r="F1" s="20"/>
      <c r="G1" s="20"/>
    </row>
    <row r="2" spans="1:12">
      <c r="D2" s="179" t="s">
        <v>158</v>
      </c>
      <c r="E2" s="179"/>
      <c r="F2" s="179"/>
      <c r="G2" s="20"/>
    </row>
    <row r="3" spans="1:12">
      <c r="D3" s="20" t="s">
        <v>13</v>
      </c>
      <c r="E3" s="20"/>
      <c r="F3" s="20"/>
      <c r="G3" s="20"/>
    </row>
    <row r="4" spans="1:12" ht="18" customHeight="1">
      <c r="D4" s="20" t="s">
        <v>131</v>
      </c>
      <c r="E4" s="20"/>
      <c r="F4" s="20"/>
      <c r="G4" s="20"/>
    </row>
    <row r="5" spans="1:12">
      <c r="E5" s="20"/>
      <c r="F5" s="20"/>
      <c r="G5" s="20"/>
    </row>
    <row r="6" spans="1:12" ht="15.75">
      <c r="B6" s="20"/>
      <c r="C6" s="20"/>
      <c r="D6" s="86"/>
      <c r="E6" s="178" t="s">
        <v>108</v>
      </c>
      <c r="F6" s="178"/>
      <c r="G6" s="86"/>
      <c r="H6" s="52"/>
      <c r="I6" s="52"/>
      <c r="J6" s="52"/>
      <c r="K6" s="52"/>
      <c r="L6" s="52"/>
    </row>
    <row r="7" spans="1:12" ht="15.75" hidden="1" customHeight="1">
      <c r="B7" s="20"/>
      <c r="C7" s="20"/>
      <c r="D7" s="86"/>
      <c r="E7" s="86" t="s">
        <v>50</v>
      </c>
      <c r="F7" s="86"/>
      <c r="G7" s="86"/>
      <c r="H7" s="52"/>
      <c r="I7" s="52"/>
      <c r="J7" s="52"/>
      <c r="K7" s="52"/>
      <c r="L7" s="52"/>
    </row>
    <row r="8" spans="1:12" ht="15.75" hidden="1" customHeight="1">
      <c r="B8" s="20"/>
      <c r="C8" s="20"/>
      <c r="D8" s="86" t="s">
        <v>13</v>
      </c>
      <c r="E8" s="86"/>
      <c r="F8" s="86"/>
      <c r="G8" s="86"/>
      <c r="H8" s="52"/>
      <c r="I8" s="52"/>
      <c r="J8" s="52"/>
      <c r="K8" s="52"/>
      <c r="L8" s="52"/>
    </row>
    <row r="9" spans="1:12" ht="12" hidden="1" customHeight="1">
      <c r="B9" s="20"/>
      <c r="C9" s="20"/>
      <c r="D9" s="86" t="s">
        <v>12</v>
      </c>
      <c r="E9" s="86"/>
      <c r="F9" s="86"/>
      <c r="G9" s="86"/>
      <c r="H9" s="52"/>
      <c r="I9" s="52"/>
      <c r="J9" s="52"/>
      <c r="K9" s="52"/>
      <c r="L9" s="52"/>
    </row>
    <row r="10" spans="1:12" ht="15.75">
      <c r="D10" s="191" t="s">
        <v>6</v>
      </c>
      <c r="E10" s="191"/>
      <c r="F10" s="191"/>
      <c r="G10" s="191"/>
      <c r="H10" s="52"/>
      <c r="I10" s="52"/>
      <c r="J10" s="52"/>
      <c r="K10" s="52"/>
      <c r="L10" s="52"/>
    </row>
    <row r="11" spans="1:12" ht="15.75">
      <c r="D11" s="178" t="s">
        <v>7</v>
      </c>
      <c r="E11" s="178"/>
      <c r="F11" s="178"/>
      <c r="G11" s="178"/>
      <c r="H11" s="52"/>
      <c r="I11" s="52"/>
      <c r="J11" s="52"/>
      <c r="K11" s="52"/>
      <c r="L11" s="52"/>
    </row>
    <row r="12" spans="1:12" ht="15.75">
      <c r="D12" s="178" t="s">
        <v>94</v>
      </c>
      <c r="E12" s="178"/>
      <c r="F12" s="178"/>
      <c r="G12" s="178"/>
      <c r="H12" s="52"/>
      <c r="I12" s="52"/>
      <c r="J12" s="52"/>
      <c r="K12" s="52"/>
      <c r="L12" s="52"/>
    </row>
    <row r="13" spans="1:12" ht="30.75" customHeight="1">
      <c r="D13" s="184" t="s">
        <v>105</v>
      </c>
      <c r="E13" s="184"/>
      <c r="F13" s="184"/>
      <c r="G13" s="184"/>
      <c r="H13" s="52"/>
      <c r="I13" s="52"/>
      <c r="J13" s="52"/>
      <c r="K13" s="52"/>
      <c r="L13" s="52"/>
    </row>
    <row r="14" spans="1:12">
      <c r="D14" s="179"/>
      <c r="E14" s="179"/>
      <c r="F14" s="179"/>
      <c r="G14" s="179"/>
      <c r="H14" s="52"/>
      <c r="I14" s="52"/>
      <c r="J14" s="52"/>
      <c r="K14" s="52"/>
      <c r="L14" s="52"/>
    </row>
    <row r="15" spans="1:12" ht="15.75">
      <c r="A15" s="180" t="s">
        <v>1</v>
      </c>
      <c r="B15" s="180"/>
      <c r="C15" s="180"/>
      <c r="D15" s="180"/>
      <c r="E15" s="180"/>
      <c r="F15" s="180"/>
      <c r="G15" s="180"/>
      <c r="H15" s="52"/>
      <c r="I15" s="52"/>
      <c r="J15" s="52"/>
      <c r="K15" s="52"/>
      <c r="L15" s="52"/>
    </row>
    <row r="16" spans="1:12" ht="15.75">
      <c r="A16" s="180" t="s">
        <v>103</v>
      </c>
      <c r="B16" s="180"/>
      <c r="C16" s="180"/>
      <c r="D16" s="180"/>
      <c r="E16" s="180"/>
      <c r="F16" s="180"/>
      <c r="G16" s="180"/>
      <c r="H16" s="52"/>
      <c r="I16" s="52"/>
      <c r="J16" s="52"/>
      <c r="K16" s="52"/>
      <c r="L16" s="52"/>
    </row>
    <row r="17" spans="1:12">
      <c r="H17" s="52"/>
      <c r="I17" s="52"/>
      <c r="J17" s="52"/>
      <c r="K17" s="52"/>
      <c r="L17" s="52"/>
    </row>
    <row r="18" spans="1:12">
      <c r="A18" s="181" t="s">
        <v>0</v>
      </c>
      <c r="B18" s="177" t="s">
        <v>2</v>
      </c>
      <c r="C18" s="134"/>
      <c r="D18" s="177" t="s">
        <v>9</v>
      </c>
      <c r="E18" s="177" t="s">
        <v>3</v>
      </c>
      <c r="F18" s="177"/>
      <c r="G18" s="177" t="s">
        <v>8</v>
      </c>
      <c r="H18" s="52"/>
      <c r="I18" s="52"/>
      <c r="J18" s="52"/>
      <c r="K18" s="52"/>
      <c r="L18" s="52"/>
    </row>
    <row r="19" spans="1:12" ht="63.75">
      <c r="A19" s="181"/>
      <c r="B19" s="177"/>
      <c r="C19" s="134" t="s">
        <v>11</v>
      </c>
      <c r="D19" s="177"/>
      <c r="E19" s="134" t="s">
        <v>4</v>
      </c>
      <c r="F19" s="134" t="s">
        <v>5</v>
      </c>
      <c r="G19" s="177"/>
      <c r="H19" s="52"/>
      <c r="I19" s="52"/>
      <c r="J19" s="52"/>
      <c r="K19" s="52"/>
      <c r="L19" s="52"/>
    </row>
    <row r="20" spans="1:12">
      <c r="A20" s="136">
        <v>1</v>
      </c>
      <c r="B20" s="134">
        <v>2</v>
      </c>
      <c r="C20" s="134">
        <v>3</v>
      </c>
      <c r="D20" s="134">
        <v>4</v>
      </c>
      <c r="E20" s="134">
        <v>5</v>
      </c>
      <c r="F20" s="67">
        <v>6</v>
      </c>
      <c r="G20" s="134">
        <v>7</v>
      </c>
      <c r="H20" s="52"/>
      <c r="I20" s="52"/>
      <c r="J20" s="52"/>
      <c r="K20" s="52"/>
      <c r="L20" s="52"/>
    </row>
    <row r="21" spans="1:12" ht="47.25">
      <c r="A21" s="79">
        <v>1</v>
      </c>
      <c r="B21" s="17" t="s">
        <v>58</v>
      </c>
      <c r="C21" s="139">
        <v>508</v>
      </c>
      <c r="D21" s="7">
        <v>2550</v>
      </c>
      <c r="E21" s="23">
        <f>G21-F21</f>
        <v>2751.4257309</v>
      </c>
      <c r="F21" s="91">
        <f>0.01*G21</f>
        <v>27.792179099999998</v>
      </c>
      <c r="G21" s="23">
        <v>2779.2179099999998</v>
      </c>
      <c r="H21" s="52"/>
      <c r="I21" s="52"/>
      <c r="J21" s="52"/>
      <c r="K21" s="52"/>
      <c r="L21" s="52"/>
    </row>
    <row r="22" spans="1:12" ht="31.5">
      <c r="A22" s="79">
        <v>2</v>
      </c>
      <c r="B22" s="172" t="s">
        <v>119</v>
      </c>
      <c r="C22" s="48">
        <v>246</v>
      </c>
      <c r="D22" s="48">
        <v>984</v>
      </c>
      <c r="E22" s="23">
        <f>G22*0.99</f>
        <v>2079</v>
      </c>
      <c r="F22" s="51">
        <f>G22-E22</f>
        <v>21</v>
      </c>
      <c r="G22" s="23">
        <v>2100</v>
      </c>
      <c r="H22" s="52"/>
      <c r="I22" s="52"/>
      <c r="J22" s="52"/>
      <c r="K22" s="52"/>
      <c r="L22" s="52"/>
    </row>
    <row r="23" spans="1:12" ht="47.25">
      <c r="A23" s="79">
        <v>4</v>
      </c>
      <c r="B23" s="17" t="s">
        <v>120</v>
      </c>
      <c r="C23" s="173">
        <v>390</v>
      </c>
      <c r="D23" s="7">
        <v>4290</v>
      </c>
      <c r="E23" s="23">
        <f t="shared" ref="E23:E30" si="0">G23-F23</f>
        <v>4752</v>
      </c>
      <c r="F23" s="91">
        <f t="shared" ref="F23:F30" si="1">0.01*G23</f>
        <v>48</v>
      </c>
      <c r="G23" s="23">
        <v>4800</v>
      </c>
      <c r="H23" s="52"/>
      <c r="I23" s="52"/>
      <c r="J23" s="52"/>
      <c r="K23" s="52"/>
      <c r="L23" s="52"/>
    </row>
    <row r="24" spans="1:12" ht="15.75">
      <c r="A24" s="79">
        <v>5</v>
      </c>
      <c r="B24" s="17" t="s">
        <v>66</v>
      </c>
      <c r="C24" s="173">
        <v>1374</v>
      </c>
      <c r="D24" s="7">
        <v>6183</v>
      </c>
      <c r="E24" s="23">
        <f t="shared" si="0"/>
        <v>7425</v>
      </c>
      <c r="F24" s="23">
        <f t="shared" si="1"/>
        <v>75</v>
      </c>
      <c r="G24" s="91">
        <v>7500</v>
      </c>
      <c r="H24" s="52"/>
      <c r="I24" s="52"/>
      <c r="J24" s="52"/>
      <c r="K24" s="52"/>
      <c r="L24" s="52"/>
    </row>
    <row r="25" spans="1:12" ht="31.5">
      <c r="A25" s="68">
        <v>6</v>
      </c>
      <c r="B25" s="17" t="s">
        <v>121</v>
      </c>
      <c r="C25" s="173">
        <v>780</v>
      </c>
      <c r="D25" s="7">
        <v>4680</v>
      </c>
      <c r="E25" s="23">
        <f t="shared" si="0"/>
        <v>5049</v>
      </c>
      <c r="F25" s="23">
        <f t="shared" si="1"/>
        <v>51</v>
      </c>
      <c r="G25" s="50">
        <v>5100</v>
      </c>
      <c r="H25" s="52"/>
      <c r="I25" s="52"/>
      <c r="J25" s="52"/>
      <c r="K25" s="52"/>
      <c r="L25" s="52"/>
    </row>
    <row r="26" spans="1:12" ht="31.5">
      <c r="A26" s="79">
        <v>7</v>
      </c>
      <c r="B26" s="17" t="s">
        <v>122</v>
      </c>
      <c r="C26" s="7">
        <v>990</v>
      </c>
      <c r="D26" s="7">
        <v>2970</v>
      </c>
      <c r="E26" s="23">
        <f t="shared" si="0"/>
        <v>4613.3999999999996</v>
      </c>
      <c r="F26" s="23">
        <f t="shared" si="1"/>
        <v>46.6</v>
      </c>
      <c r="G26" s="23">
        <v>4660</v>
      </c>
      <c r="H26" s="52"/>
      <c r="I26" s="52"/>
      <c r="J26" s="52"/>
      <c r="K26" s="52"/>
      <c r="L26" s="52"/>
    </row>
    <row r="27" spans="1:12" ht="63">
      <c r="A27" s="79">
        <v>8</v>
      </c>
      <c r="B27" s="17" t="s">
        <v>123</v>
      </c>
      <c r="C27" s="7">
        <v>830</v>
      </c>
      <c r="D27" s="7">
        <v>9130</v>
      </c>
      <c r="E27" s="23">
        <f t="shared" si="0"/>
        <v>8811</v>
      </c>
      <c r="F27" s="23">
        <f t="shared" si="1"/>
        <v>89</v>
      </c>
      <c r="G27" s="23">
        <v>8900</v>
      </c>
      <c r="H27" s="52"/>
      <c r="I27" s="52"/>
      <c r="J27" s="52"/>
      <c r="K27" s="52"/>
      <c r="L27" s="52"/>
    </row>
    <row r="28" spans="1:12" ht="47.25">
      <c r="A28" s="68">
        <v>9</v>
      </c>
      <c r="B28" s="97" t="s">
        <v>115</v>
      </c>
      <c r="C28" s="173">
        <v>490</v>
      </c>
      <c r="D28" s="7">
        <v>5280</v>
      </c>
      <c r="E28" s="23">
        <f t="shared" si="0"/>
        <v>5944.3830368999998</v>
      </c>
      <c r="F28" s="23">
        <f t="shared" si="1"/>
        <v>60.044273099999998</v>
      </c>
      <c r="G28" s="23">
        <v>6004.42731</v>
      </c>
      <c r="H28" s="52"/>
      <c r="I28" s="52"/>
      <c r="J28" s="52"/>
      <c r="K28" s="52"/>
      <c r="L28" s="52"/>
    </row>
    <row r="29" spans="1:12" ht="47.25">
      <c r="A29" s="79">
        <v>10</v>
      </c>
      <c r="B29" s="63" t="s">
        <v>116</v>
      </c>
      <c r="C29" s="6">
        <v>430</v>
      </c>
      <c r="D29" s="11">
        <v>4800</v>
      </c>
      <c r="E29" s="23">
        <f t="shared" si="0"/>
        <v>5573.7</v>
      </c>
      <c r="F29" s="23">
        <f t="shared" si="1"/>
        <v>56.300000000000004</v>
      </c>
      <c r="G29" s="23">
        <v>5630</v>
      </c>
      <c r="H29" s="52"/>
      <c r="I29" s="52"/>
      <c r="J29" s="52"/>
      <c r="K29" s="52"/>
      <c r="L29" s="52"/>
    </row>
    <row r="30" spans="1:12" ht="47.25">
      <c r="A30" s="79">
        <v>11</v>
      </c>
      <c r="B30" s="63" t="s">
        <v>127</v>
      </c>
      <c r="C30" s="6">
        <v>280</v>
      </c>
      <c r="D30" s="11">
        <v>1260</v>
      </c>
      <c r="E30" s="23">
        <f t="shared" si="0"/>
        <v>3001.0912370999999</v>
      </c>
      <c r="F30" s="23">
        <f t="shared" si="1"/>
        <v>30.314052900000004</v>
      </c>
      <c r="G30" s="23">
        <v>3031.4052900000002</v>
      </c>
      <c r="H30" s="52"/>
      <c r="I30" s="52"/>
      <c r="J30" s="52"/>
      <c r="K30" s="52"/>
      <c r="L30" s="52"/>
    </row>
    <row r="31" spans="1:12" ht="15.75">
      <c r="A31" s="57"/>
      <c r="B31" s="44" t="s">
        <v>10</v>
      </c>
      <c r="C31" s="62">
        <f>SUM(C21:C30)</f>
        <v>6318</v>
      </c>
      <c r="D31" s="62">
        <f>SUM(D21:D30)</f>
        <v>42127</v>
      </c>
      <c r="E31" s="92">
        <f>SUM(E21:E30)</f>
        <v>50000.000004900001</v>
      </c>
      <c r="F31" s="92">
        <f>SUM(F21:F30)</f>
        <v>505.05050510000001</v>
      </c>
      <c r="G31" s="92">
        <f>SUM(G21:G30)</f>
        <v>50505.050510000001</v>
      </c>
      <c r="H31" s="52"/>
      <c r="I31" s="52"/>
      <c r="J31" s="52"/>
      <c r="K31" s="52"/>
      <c r="L31" s="52"/>
    </row>
    <row r="32" spans="1:12">
      <c r="A32" s="52"/>
      <c r="B32" s="52"/>
      <c r="C32" s="52"/>
      <c r="D32" s="52"/>
      <c r="E32" s="53"/>
      <c r="F32" s="52"/>
      <c r="G32" s="52"/>
      <c r="H32" s="52"/>
      <c r="I32" s="52"/>
      <c r="J32" s="52"/>
      <c r="K32" s="52"/>
      <c r="L32" s="52"/>
    </row>
    <row r="33" spans="1:12">
      <c r="A33" s="52"/>
      <c r="B33" s="52"/>
      <c r="C33" s="52"/>
      <c r="D33" s="52"/>
      <c r="E33" s="52"/>
      <c r="F33" s="52"/>
      <c r="G33" s="53"/>
      <c r="H33" s="53"/>
      <c r="I33" s="52"/>
      <c r="J33" s="52"/>
      <c r="K33" s="52"/>
      <c r="L33" s="52"/>
    </row>
    <row r="34" spans="1:12">
      <c r="E34" s="25"/>
      <c r="G34" s="176"/>
      <c r="I34" s="25"/>
    </row>
  </sheetData>
  <mergeCells count="14">
    <mergeCell ref="D2:F2"/>
    <mergeCell ref="A15:G15"/>
    <mergeCell ref="A16:G16"/>
    <mergeCell ref="A18:A19"/>
    <mergeCell ref="B18:B19"/>
    <mergeCell ref="D18:D19"/>
    <mergeCell ref="E18:F18"/>
    <mergeCell ref="G18:G19"/>
    <mergeCell ref="D14:G14"/>
    <mergeCell ref="E6:F6"/>
    <mergeCell ref="D10:G10"/>
    <mergeCell ref="D11:G11"/>
    <mergeCell ref="D12:G12"/>
    <mergeCell ref="D13:G13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opLeftCell="A4" workbookViewId="0">
      <selection activeCell="H2" sqref="H2:L2"/>
    </sheetView>
  </sheetViews>
  <sheetFormatPr defaultRowHeight="12.75"/>
  <cols>
    <col min="1" max="1" width="7" customWidth="1"/>
    <col min="2" max="2" width="32" customWidth="1"/>
    <col min="3" max="3" width="21" customWidth="1"/>
    <col min="4" max="4" width="11.85546875" customWidth="1"/>
    <col min="5" max="5" width="11.140625" customWidth="1"/>
    <col min="6" max="6" width="9.85546875" customWidth="1"/>
    <col min="7" max="7" width="9" customWidth="1"/>
    <col min="8" max="9" width="9.140625" customWidth="1"/>
    <col min="10" max="11" width="9.28515625" customWidth="1"/>
    <col min="12" max="12" width="9.7109375" customWidth="1"/>
    <col min="13" max="13" width="16.7109375" customWidth="1"/>
    <col min="14" max="14" width="10.5703125" bestFit="1" customWidth="1"/>
  </cols>
  <sheetData>
    <row r="1" spans="1:12" ht="15.75">
      <c r="H1" s="178" t="s">
        <v>159</v>
      </c>
      <c r="I1" s="178"/>
      <c r="J1" s="178"/>
      <c r="K1" s="178"/>
      <c r="L1" s="178"/>
    </row>
    <row r="2" spans="1:12" ht="15.75">
      <c r="H2" s="178" t="s">
        <v>13</v>
      </c>
      <c r="I2" s="178"/>
      <c r="J2" s="178"/>
      <c r="K2" s="178"/>
      <c r="L2" s="178"/>
    </row>
    <row r="3" spans="1:12" ht="21" customHeight="1">
      <c r="H3" s="178" t="s">
        <v>131</v>
      </c>
      <c r="I3" s="178"/>
      <c r="J3" s="178"/>
      <c r="K3" s="178"/>
      <c r="L3" s="178"/>
    </row>
    <row r="5" spans="1:12" ht="15.75">
      <c r="A5" s="2"/>
      <c r="B5" s="1"/>
      <c r="C5" s="1"/>
      <c r="D5" s="1"/>
      <c r="E5" s="1"/>
      <c r="F5" s="27"/>
      <c r="G5" s="27"/>
      <c r="H5" s="195" t="s">
        <v>133</v>
      </c>
      <c r="I5" s="195"/>
      <c r="J5" s="195"/>
      <c r="K5" s="195"/>
    </row>
    <row r="6" spans="1:12" ht="75.75" customHeight="1">
      <c r="A6" s="2"/>
      <c r="B6" s="1"/>
      <c r="C6" s="1"/>
      <c r="D6" s="1"/>
      <c r="E6" s="1"/>
      <c r="F6" s="28"/>
      <c r="G6" s="28"/>
      <c r="H6" s="208" t="s">
        <v>106</v>
      </c>
      <c r="I6" s="208"/>
      <c r="J6" s="208"/>
      <c r="K6" s="208"/>
      <c r="L6" s="208"/>
    </row>
    <row r="7" spans="1:12" ht="24" customHeight="1">
      <c r="A7" s="2"/>
      <c r="B7" s="1"/>
      <c r="C7" s="1"/>
      <c r="D7" s="1"/>
      <c r="E7" s="1"/>
      <c r="F7" s="28"/>
      <c r="G7" s="28"/>
      <c r="H7" s="87"/>
      <c r="I7" s="87"/>
      <c r="J7" s="87"/>
      <c r="K7" s="87"/>
      <c r="L7" s="87"/>
    </row>
    <row r="8" spans="1:12" ht="15.75">
      <c r="A8" s="196" t="s">
        <v>71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2" ht="6.75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customHeight="1">
      <c r="A10" s="198" t="s">
        <v>0</v>
      </c>
      <c r="B10" s="198" t="s">
        <v>72</v>
      </c>
      <c r="C10" s="198" t="s">
        <v>73</v>
      </c>
      <c r="D10" s="192" t="s">
        <v>74</v>
      </c>
      <c r="E10" s="198" t="s">
        <v>75</v>
      </c>
      <c r="F10" s="198"/>
      <c r="G10" s="198"/>
      <c r="H10" s="198"/>
      <c r="I10" s="198"/>
      <c r="J10" s="198"/>
      <c r="K10" s="198"/>
      <c r="L10" s="198"/>
    </row>
    <row r="11" spans="1:12" ht="31.5">
      <c r="A11" s="198"/>
      <c r="B11" s="198"/>
      <c r="C11" s="198"/>
      <c r="D11" s="193"/>
      <c r="E11" s="66" t="s">
        <v>76</v>
      </c>
      <c r="F11" s="66" t="s">
        <v>20</v>
      </c>
      <c r="G11" s="66" t="s">
        <v>21</v>
      </c>
      <c r="H11" s="66" t="s">
        <v>22</v>
      </c>
      <c r="I11" s="66" t="s">
        <v>46</v>
      </c>
      <c r="J11" s="66" t="s">
        <v>68</v>
      </c>
      <c r="K11" s="66" t="s">
        <v>70</v>
      </c>
      <c r="L11" s="83" t="s">
        <v>104</v>
      </c>
    </row>
    <row r="12" spans="1:12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81">
        <v>11</v>
      </c>
      <c r="L12" s="82">
        <v>12</v>
      </c>
    </row>
    <row r="13" spans="1:12" s="10" customFormat="1" ht="126" customHeight="1">
      <c r="A13" s="75" t="s">
        <v>77</v>
      </c>
      <c r="B13" s="32" t="s">
        <v>98</v>
      </c>
      <c r="C13" s="69"/>
      <c r="D13" s="69"/>
      <c r="E13" s="69"/>
      <c r="F13" s="69"/>
      <c r="G13" s="69"/>
      <c r="H13" s="69"/>
      <c r="I13" s="69"/>
      <c r="J13" s="69"/>
      <c r="K13" s="69"/>
      <c r="L13" s="42"/>
    </row>
    <row r="14" spans="1:12" ht="108" customHeight="1">
      <c r="A14" s="64" t="s">
        <v>23</v>
      </c>
      <c r="B14" s="32" t="s">
        <v>113</v>
      </c>
      <c r="C14" s="47"/>
      <c r="D14" s="64"/>
      <c r="E14" s="33"/>
      <c r="F14" s="75"/>
      <c r="G14" s="75"/>
      <c r="H14" s="75"/>
      <c r="I14" s="75"/>
      <c r="J14" s="75"/>
      <c r="K14" s="75"/>
      <c r="L14" s="80"/>
    </row>
    <row r="15" spans="1:12" ht="25.5" customHeight="1">
      <c r="A15" s="72" t="s">
        <v>84</v>
      </c>
      <c r="B15" s="199" t="s">
        <v>78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1"/>
    </row>
    <row r="16" spans="1:12" ht="47.25">
      <c r="A16" s="65"/>
      <c r="B16" s="34" t="s">
        <v>32</v>
      </c>
      <c r="C16" s="47" t="s">
        <v>100</v>
      </c>
      <c r="D16" s="78" t="s">
        <v>102</v>
      </c>
      <c r="E16" s="145"/>
      <c r="F16" s="143">
        <v>12095.163</v>
      </c>
      <c r="G16" s="144">
        <v>8360.2999999999993</v>
      </c>
      <c r="H16" s="144">
        <v>9873</v>
      </c>
      <c r="I16" s="144">
        <v>4587</v>
      </c>
      <c r="J16" s="144">
        <v>4119.7</v>
      </c>
      <c r="K16" s="144">
        <v>6318</v>
      </c>
      <c r="L16" s="9">
        <f>F16+G16+H16+I16+J16+K16</f>
        <v>45353.163</v>
      </c>
    </row>
    <row r="17" spans="1:12" ht="62.25" customHeight="1">
      <c r="A17" s="70" t="s">
        <v>80</v>
      </c>
      <c r="B17" s="39" t="s">
        <v>99</v>
      </c>
      <c r="C17" s="34"/>
      <c r="D17" s="64"/>
      <c r="E17" s="75"/>
      <c r="F17" s="75"/>
      <c r="G17" s="75"/>
      <c r="H17" s="75"/>
      <c r="I17" s="75"/>
      <c r="J17" s="75"/>
      <c r="K17" s="75"/>
      <c r="L17" s="80"/>
    </row>
    <row r="18" spans="1:12" ht="12.75" customHeight="1">
      <c r="A18" s="194" t="s">
        <v>81</v>
      </c>
      <c r="B18" s="202" t="s">
        <v>79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4"/>
    </row>
    <row r="19" spans="1:12" ht="12.75" customHeight="1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7"/>
    </row>
    <row r="20" spans="1:12" ht="78.75">
      <c r="A20" s="72"/>
      <c r="B20" s="71" t="s">
        <v>82</v>
      </c>
      <c r="C20" s="77" t="s">
        <v>101</v>
      </c>
      <c r="D20" s="64" t="s">
        <v>83</v>
      </c>
      <c r="E20" s="8">
        <v>128.4</v>
      </c>
      <c r="F20" s="8">
        <v>128.4</v>
      </c>
      <c r="G20" s="8">
        <v>128.4</v>
      </c>
      <c r="H20" s="8">
        <v>128.4</v>
      </c>
      <c r="I20" s="8">
        <v>128.4</v>
      </c>
      <c r="J20" s="8">
        <v>128.4</v>
      </c>
      <c r="K20" s="8">
        <v>128.4</v>
      </c>
      <c r="L20" s="84">
        <v>128.4</v>
      </c>
    </row>
    <row r="21" spans="1:12" ht="81.75" customHeight="1">
      <c r="A21" s="89" t="s">
        <v>109</v>
      </c>
      <c r="B21" s="5" t="s">
        <v>124</v>
      </c>
      <c r="C21" s="5" t="s">
        <v>110</v>
      </c>
      <c r="D21" s="88" t="s">
        <v>111</v>
      </c>
      <c r="E21" s="88"/>
      <c r="F21" s="88">
        <v>4</v>
      </c>
      <c r="G21" s="88">
        <v>7</v>
      </c>
      <c r="H21" s="88">
        <v>1</v>
      </c>
      <c r="I21" s="88" t="s">
        <v>86</v>
      </c>
      <c r="J21" s="88" t="s">
        <v>86</v>
      </c>
      <c r="K21" s="88" t="s">
        <v>86</v>
      </c>
      <c r="L21" s="88">
        <v>12</v>
      </c>
    </row>
    <row r="24" spans="1:12">
      <c r="G24" s="25"/>
    </row>
  </sheetData>
  <mergeCells count="14">
    <mergeCell ref="H1:L1"/>
    <mergeCell ref="H2:L2"/>
    <mergeCell ref="H3:L3"/>
    <mergeCell ref="D10:D11"/>
    <mergeCell ref="A18:A19"/>
    <mergeCell ref="H5:K5"/>
    <mergeCell ref="A8:L8"/>
    <mergeCell ref="A10:A11"/>
    <mergeCell ref="B10:B11"/>
    <mergeCell ref="C10:C11"/>
    <mergeCell ref="E10:L10"/>
    <mergeCell ref="B15:L15"/>
    <mergeCell ref="B18:L19"/>
    <mergeCell ref="H6:L6"/>
  </mergeCells>
  <pageMargins left="0.9055118110236221" right="0.5118110236220472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topLeftCell="A13" workbookViewId="0">
      <selection activeCell="G14" sqref="G14"/>
    </sheetView>
  </sheetViews>
  <sheetFormatPr defaultRowHeight="12.75"/>
  <cols>
    <col min="1" max="1" width="8" customWidth="1"/>
    <col min="2" max="2" width="31.140625" customWidth="1"/>
    <col min="3" max="3" width="16.7109375" customWidth="1"/>
    <col min="4" max="4" width="13.85546875" customWidth="1"/>
    <col min="5" max="6" width="13" customWidth="1"/>
    <col min="7" max="7" width="12.85546875" customWidth="1"/>
    <col min="8" max="8" width="12.7109375" customWidth="1"/>
    <col min="9" max="9" width="12.85546875" customWidth="1"/>
    <col min="10" max="10" width="13" customWidth="1"/>
    <col min="12" max="12" width="16.7109375" customWidth="1"/>
    <col min="13" max="13" width="10.5703125" bestFit="1" customWidth="1"/>
  </cols>
  <sheetData>
    <row r="1" spans="1:11" ht="17.25" customHeight="1">
      <c r="D1" s="3"/>
      <c r="E1" s="3"/>
      <c r="F1" s="3"/>
      <c r="G1" s="178" t="s">
        <v>160</v>
      </c>
      <c r="H1" s="178"/>
      <c r="I1" s="178"/>
      <c r="J1" s="178"/>
      <c r="K1" s="178"/>
    </row>
    <row r="2" spans="1:11" ht="17.25" customHeight="1">
      <c r="D2" s="3"/>
      <c r="E2" s="3"/>
      <c r="F2" s="3"/>
      <c r="G2" s="178" t="s">
        <v>13</v>
      </c>
      <c r="H2" s="178"/>
      <c r="I2" s="178"/>
      <c r="J2" s="178"/>
      <c r="K2" s="178"/>
    </row>
    <row r="3" spans="1:11" ht="17.25" customHeight="1">
      <c r="D3" s="3"/>
      <c r="E3" s="3"/>
      <c r="F3" s="3"/>
      <c r="G3" s="178" t="s">
        <v>131</v>
      </c>
      <c r="H3" s="178"/>
      <c r="I3" s="178"/>
      <c r="J3" s="178"/>
      <c r="K3" s="178"/>
    </row>
    <row r="4" spans="1:11" ht="17.25" customHeight="1">
      <c r="D4" s="3"/>
      <c r="E4" s="3"/>
      <c r="F4" s="3"/>
      <c r="G4" s="20"/>
      <c r="H4" s="20"/>
      <c r="I4" s="20"/>
      <c r="J4" s="20"/>
      <c r="K4" s="20"/>
    </row>
    <row r="5" spans="1:11" ht="15.75">
      <c r="A5" s="2"/>
      <c r="B5" s="1"/>
      <c r="C5" s="1"/>
      <c r="D5" s="1"/>
      <c r="E5" s="27"/>
      <c r="F5" s="27"/>
      <c r="G5" s="195" t="s">
        <v>134</v>
      </c>
      <c r="H5" s="195"/>
      <c r="I5" s="195"/>
      <c r="J5" s="195"/>
    </row>
    <row r="6" spans="1:11" ht="80.25" customHeight="1">
      <c r="A6" s="2"/>
      <c r="B6" s="1"/>
      <c r="C6" s="1"/>
      <c r="D6" s="1"/>
      <c r="E6" s="28"/>
      <c r="F6" s="28"/>
      <c r="G6" s="208" t="s">
        <v>106</v>
      </c>
      <c r="H6" s="208"/>
      <c r="I6" s="208"/>
      <c r="J6" s="208"/>
    </row>
    <row r="7" spans="1:11" ht="15.75">
      <c r="A7" s="196" t="s">
        <v>95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ht="6.75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customHeight="1">
      <c r="A9" s="198" t="s">
        <v>87</v>
      </c>
      <c r="B9" s="198" t="s">
        <v>90</v>
      </c>
      <c r="C9" s="198" t="s">
        <v>91</v>
      </c>
      <c r="D9" s="209" t="s">
        <v>92</v>
      </c>
      <c r="E9" s="246"/>
      <c r="F9" s="246"/>
      <c r="G9" s="246"/>
      <c r="H9" s="246"/>
      <c r="I9" s="246"/>
      <c r="J9" s="210"/>
      <c r="K9" s="1"/>
    </row>
    <row r="10" spans="1:11" ht="82.5" customHeight="1">
      <c r="A10" s="198"/>
      <c r="B10" s="198"/>
      <c r="C10" s="198"/>
      <c r="D10" s="98" t="s">
        <v>19</v>
      </c>
      <c r="E10" s="98" t="s">
        <v>20</v>
      </c>
      <c r="F10" s="98" t="s">
        <v>21</v>
      </c>
      <c r="G10" s="98" t="s">
        <v>22</v>
      </c>
      <c r="H10" s="98" t="s">
        <v>46</v>
      </c>
      <c r="I10" s="98" t="s">
        <v>68</v>
      </c>
      <c r="J10" s="98" t="s">
        <v>70</v>
      </c>
      <c r="K10" s="1"/>
    </row>
    <row r="11" spans="1:1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1"/>
    </row>
    <row r="12" spans="1:11" ht="94.5">
      <c r="A12" s="102" t="s">
        <v>88</v>
      </c>
      <c r="B12" s="32" t="s">
        <v>89</v>
      </c>
      <c r="C12" s="217" t="s">
        <v>85</v>
      </c>
      <c r="D12" s="199"/>
      <c r="E12" s="200"/>
      <c r="F12" s="200"/>
      <c r="G12" s="200"/>
      <c r="H12" s="200"/>
      <c r="I12" s="200"/>
      <c r="J12" s="201"/>
      <c r="K12" s="1"/>
    </row>
    <row r="13" spans="1:11" ht="110.25">
      <c r="A13" s="102"/>
      <c r="B13" s="39" t="s">
        <v>114</v>
      </c>
      <c r="C13" s="218"/>
      <c r="D13" s="199"/>
      <c r="E13" s="200"/>
      <c r="F13" s="200"/>
      <c r="G13" s="200"/>
      <c r="H13" s="200"/>
      <c r="I13" s="200"/>
      <c r="J13" s="201"/>
      <c r="K13" s="1"/>
    </row>
    <row r="14" spans="1:11" ht="63">
      <c r="A14" s="243">
        <v>1</v>
      </c>
      <c r="B14" s="99" t="s">
        <v>96</v>
      </c>
      <c r="C14" s="218"/>
      <c r="D14" s="112">
        <f>D17+D20</f>
        <v>348039.60481999995</v>
      </c>
      <c r="E14" s="112">
        <f>E17+E20</f>
        <v>59127.064409999999</v>
      </c>
      <c r="F14" s="112">
        <f>F17+F20</f>
        <v>62308.11015</v>
      </c>
      <c r="G14" s="112">
        <f>G17+G20</f>
        <v>74489.430259999994</v>
      </c>
      <c r="H14" s="112">
        <f>H17+H20</f>
        <v>50705</v>
      </c>
      <c r="I14" s="112">
        <f>I15+I16</f>
        <v>50705</v>
      </c>
      <c r="J14" s="112">
        <f>J15+J16</f>
        <v>50705</v>
      </c>
      <c r="K14" s="1"/>
    </row>
    <row r="15" spans="1:11" ht="15.75">
      <c r="A15" s="244"/>
      <c r="B15" s="35" t="s">
        <v>52</v>
      </c>
      <c r="C15" s="218"/>
      <c r="D15" s="132">
        <f>E15+F15+G15+H15+I15+J15</f>
        <v>340618.32298</v>
      </c>
      <c r="E15" s="132">
        <v>57500</v>
      </c>
      <c r="F15" s="132">
        <v>60000</v>
      </c>
      <c r="G15" s="132">
        <f>G18</f>
        <v>73118.322979999997</v>
      </c>
      <c r="H15" s="132">
        <f>H18</f>
        <v>50000</v>
      </c>
      <c r="I15" s="132">
        <f>I18</f>
        <v>50000</v>
      </c>
      <c r="J15" s="132">
        <f>J18</f>
        <v>50000</v>
      </c>
      <c r="K15" s="12"/>
    </row>
    <row r="16" spans="1:11" ht="15">
      <c r="A16" s="244"/>
      <c r="B16" s="36" t="s">
        <v>53</v>
      </c>
      <c r="C16" s="218"/>
      <c r="D16" s="110">
        <f>E16+F16+G16+H16+I16+J16</f>
        <v>7421.2818399999996</v>
      </c>
      <c r="E16" s="110">
        <f t="shared" ref="E16:J16" si="0">E19+E20</f>
        <v>1627.06441</v>
      </c>
      <c r="F16" s="110">
        <f t="shared" si="0"/>
        <v>2308.11015</v>
      </c>
      <c r="G16" s="110">
        <f t="shared" si="0"/>
        <v>1371.1072799999999</v>
      </c>
      <c r="H16" s="110">
        <f t="shared" si="0"/>
        <v>705</v>
      </c>
      <c r="I16" s="110">
        <f t="shared" si="0"/>
        <v>705</v>
      </c>
      <c r="J16" s="110">
        <f t="shared" si="0"/>
        <v>705</v>
      </c>
      <c r="K16" s="13"/>
    </row>
    <row r="17" spans="1:12" ht="31.5">
      <c r="A17" s="236" t="s">
        <v>23</v>
      </c>
      <c r="B17" s="99" t="s">
        <v>32</v>
      </c>
      <c r="C17" s="218"/>
      <c r="D17" s="112">
        <f>D18+D19</f>
        <v>344797.84129999997</v>
      </c>
      <c r="E17" s="133">
        <f t="shared" ref="E17:J17" si="1">E18+E19</f>
        <v>58228.449809999998</v>
      </c>
      <c r="F17" s="112">
        <f t="shared" si="1"/>
        <v>61149.25273</v>
      </c>
      <c r="G17" s="112">
        <f t="shared" si="1"/>
        <v>73904.987259999994</v>
      </c>
      <c r="H17" s="112">
        <f t="shared" si="1"/>
        <v>50505.050499999998</v>
      </c>
      <c r="I17" s="112">
        <f t="shared" si="1"/>
        <v>50505.050499999998</v>
      </c>
      <c r="J17" s="112">
        <f t="shared" si="1"/>
        <v>50505.050499999998</v>
      </c>
      <c r="K17" s="1"/>
    </row>
    <row r="18" spans="1:12" ht="15.75">
      <c r="A18" s="245"/>
      <c r="B18" s="37" t="s">
        <v>52</v>
      </c>
      <c r="C18" s="218"/>
      <c r="D18" s="132">
        <f>E18+F18+G18+H18+I18+J18</f>
        <v>340618.32298</v>
      </c>
      <c r="E18" s="132">
        <v>57500</v>
      </c>
      <c r="F18" s="132">
        <v>60000</v>
      </c>
      <c r="G18" s="132">
        <v>73118.322979999997</v>
      </c>
      <c r="H18" s="132">
        <v>50000</v>
      </c>
      <c r="I18" s="132">
        <v>50000</v>
      </c>
      <c r="J18" s="132">
        <v>50000</v>
      </c>
      <c r="K18" s="14"/>
    </row>
    <row r="19" spans="1:12" ht="15">
      <c r="A19" s="245"/>
      <c r="B19" s="36" t="s">
        <v>51</v>
      </c>
      <c r="C19" s="218"/>
      <c r="D19" s="110">
        <f>E19+F19+G19+H19+I19+J19</f>
        <v>4179.5183199999992</v>
      </c>
      <c r="E19" s="110">
        <v>728.44980999999996</v>
      </c>
      <c r="F19" s="110">
        <v>1149.2527299999999</v>
      </c>
      <c r="G19" s="110">
        <v>786.66427999999996</v>
      </c>
      <c r="H19" s="110">
        <v>505.0505</v>
      </c>
      <c r="I19" s="110">
        <v>505.0505</v>
      </c>
      <c r="J19" s="110">
        <v>505.0505</v>
      </c>
      <c r="K19" s="13"/>
    </row>
    <row r="20" spans="1:12" ht="111" customHeight="1">
      <c r="A20" s="100" t="s">
        <v>24</v>
      </c>
      <c r="B20" s="99" t="s">
        <v>25</v>
      </c>
      <c r="C20" s="233"/>
      <c r="D20" s="112">
        <f>E20+F20+G20+H20+I20+J20</f>
        <v>3241.7635200000009</v>
      </c>
      <c r="E20" s="112">
        <v>898.6146</v>
      </c>
      <c r="F20" s="112">
        <v>1158.85742</v>
      </c>
      <c r="G20" s="112">
        <v>584.44299999999998</v>
      </c>
      <c r="H20" s="112">
        <v>199.9495</v>
      </c>
      <c r="I20" s="112">
        <v>199.9495</v>
      </c>
      <c r="J20" s="112">
        <v>199.9495</v>
      </c>
      <c r="K20" s="1"/>
    </row>
    <row r="21" spans="1:12" ht="14.25">
      <c r="A21" s="234" t="s">
        <v>26</v>
      </c>
      <c r="B21" s="235"/>
      <c r="C21" s="235"/>
      <c r="D21" s="114">
        <f>D18+D19+D20</f>
        <v>348039.60481999995</v>
      </c>
      <c r="E21" s="114">
        <f>SUM(E18:E20)</f>
        <v>59127.064409999999</v>
      </c>
      <c r="F21" s="114">
        <f>SUM(F18:F20)</f>
        <v>62308.11015</v>
      </c>
      <c r="G21" s="114">
        <f>SUM(G18:G20)</f>
        <v>74489.430259999994</v>
      </c>
      <c r="H21" s="114">
        <f>SUM(H18:H20)</f>
        <v>50705</v>
      </c>
      <c r="I21" s="114">
        <f>I14</f>
        <v>50705</v>
      </c>
      <c r="J21" s="114">
        <f>J14</f>
        <v>50705</v>
      </c>
      <c r="K21" s="13"/>
      <c r="L21" s="25"/>
    </row>
    <row r="22" spans="1:12" ht="63" customHeight="1">
      <c r="A22" s="38"/>
      <c r="B22" s="39" t="s">
        <v>99</v>
      </c>
      <c r="C22" s="217" t="s">
        <v>85</v>
      </c>
      <c r="D22" s="240"/>
      <c r="E22" s="241"/>
      <c r="F22" s="241"/>
      <c r="G22" s="241"/>
      <c r="H22" s="241"/>
      <c r="I22" s="241"/>
      <c r="J22" s="242"/>
      <c r="K22" s="1"/>
      <c r="L22" s="25"/>
    </row>
    <row r="23" spans="1:12" ht="12.75" customHeight="1">
      <c r="A23" s="236" t="s">
        <v>112</v>
      </c>
      <c r="B23" s="238" t="s">
        <v>97</v>
      </c>
      <c r="C23" s="218"/>
      <c r="D23" s="221">
        <f>E23+F23+G23+H23+I23+J23</f>
        <v>317517.48706000001</v>
      </c>
      <c r="E23" s="221">
        <f t="shared" ref="E23:J23" si="2">E25+E26</f>
        <v>41339.892829999997</v>
      </c>
      <c r="F23" s="221">
        <f t="shared" si="2"/>
        <v>44531.69339</v>
      </c>
      <c r="G23" s="232">
        <f t="shared" si="2"/>
        <v>65130.900840000002</v>
      </c>
      <c r="H23" s="232">
        <f t="shared" si="2"/>
        <v>55505</v>
      </c>
      <c r="I23" s="232">
        <f t="shared" si="2"/>
        <v>55505</v>
      </c>
      <c r="J23" s="232">
        <f t="shared" si="2"/>
        <v>55505</v>
      </c>
      <c r="K23" s="1"/>
      <c r="L23" s="25"/>
    </row>
    <row r="24" spans="1:12" ht="50.25" customHeight="1">
      <c r="A24" s="236"/>
      <c r="B24" s="238"/>
      <c r="C24" s="218"/>
      <c r="D24" s="239"/>
      <c r="E24" s="239"/>
      <c r="F24" s="221"/>
      <c r="G24" s="232"/>
      <c r="H24" s="232"/>
      <c r="I24" s="232"/>
      <c r="J24" s="232"/>
      <c r="K24" s="1"/>
      <c r="L24" s="25"/>
    </row>
    <row r="25" spans="1:12" ht="31.5">
      <c r="A25" s="237"/>
      <c r="B25" s="29" t="s">
        <v>29</v>
      </c>
      <c r="C25" s="218"/>
      <c r="D25" s="116">
        <f>E25+F25+G25+H25+I25+J25</f>
        <v>292999.99970109999</v>
      </c>
      <c r="E25" s="117">
        <f>E28+E32+E40</f>
        <v>39999.9997</v>
      </c>
      <c r="F25" s="117">
        <f>F28+F32+F40</f>
        <v>43000</v>
      </c>
      <c r="G25" s="118">
        <f>G28+G32+G43+G36</f>
        <v>60000.000001100001</v>
      </c>
      <c r="H25" s="118">
        <f t="shared" ref="H25:J26" si="3">H28+H32+H40</f>
        <v>50000</v>
      </c>
      <c r="I25" s="118">
        <f t="shared" si="3"/>
        <v>50000</v>
      </c>
      <c r="J25" s="118">
        <f t="shared" si="3"/>
        <v>50000</v>
      </c>
      <c r="K25" s="1"/>
    </row>
    <row r="26" spans="1:12" ht="15.75">
      <c r="A26" s="237"/>
      <c r="B26" s="30" t="s">
        <v>30</v>
      </c>
      <c r="C26" s="218"/>
      <c r="D26" s="119">
        <f>E26+F26+G26+H26+I26+J26</f>
        <v>24517.487358899998</v>
      </c>
      <c r="E26" s="109">
        <f>E29+E33+E41</f>
        <v>1339.8931299999999</v>
      </c>
      <c r="F26" s="109">
        <f>F29+F33+F41</f>
        <v>1531.6933900000001</v>
      </c>
      <c r="G26" s="110">
        <f>G29+G33+G44+G37</f>
        <v>5130.9008388999991</v>
      </c>
      <c r="H26" s="111">
        <f t="shared" si="3"/>
        <v>5505</v>
      </c>
      <c r="I26" s="111">
        <f t="shared" si="3"/>
        <v>5505</v>
      </c>
      <c r="J26" s="111">
        <f t="shared" si="3"/>
        <v>5505</v>
      </c>
      <c r="K26" s="1"/>
    </row>
    <row r="27" spans="1:12" ht="31.5">
      <c r="A27" s="247" t="s">
        <v>27</v>
      </c>
      <c r="B27" s="103" t="s">
        <v>82</v>
      </c>
      <c r="C27" s="218"/>
      <c r="D27" s="120">
        <f t="shared" ref="D27:J27" si="4">D28+D29</f>
        <v>266977.04265000002</v>
      </c>
      <c r="E27" s="120">
        <f t="shared" si="4"/>
        <v>34979.703399999999</v>
      </c>
      <c r="F27" s="146">
        <f t="shared" si="4"/>
        <v>34721.526060000004</v>
      </c>
      <c r="G27" s="121">
        <f t="shared" si="4"/>
        <v>45760.661659999998</v>
      </c>
      <c r="H27" s="121">
        <f t="shared" si="4"/>
        <v>50505.050510000001</v>
      </c>
      <c r="I27" s="121">
        <f t="shared" si="4"/>
        <v>50505.050510000001</v>
      </c>
      <c r="J27" s="121">
        <f t="shared" si="4"/>
        <v>50505.050510000001</v>
      </c>
      <c r="K27" s="1"/>
      <c r="L27" s="18"/>
    </row>
    <row r="28" spans="1:12" ht="31.5">
      <c r="A28" s="223"/>
      <c r="B28" s="29" t="s">
        <v>29</v>
      </c>
      <c r="C28" s="218"/>
      <c r="D28" s="117">
        <f>E28+F28+G28+H28+I28+J28</f>
        <v>263630.36907000002</v>
      </c>
      <c r="E28" s="117">
        <v>34000</v>
      </c>
      <c r="F28" s="117">
        <v>34327.314030000001</v>
      </c>
      <c r="G28" s="122">
        <f>41303.05504+4000</f>
        <v>45303.055039999999</v>
      </c>
      <c r="H28" s="118">
        <v>50000</v>
      </c>
      <c r="I28" s="118">
        <v>50000</v>
      </c>
      <c r="J28" s="118">
        <v>50000</v>
      </c>
      <c r="K28" s="1"/>
      <c r="L28" s="25"/>
    </row>
    <row r="29" spans="1:12" ht="15.75">
      <c r="A29" s="224"/>
      <c r="B29" s="30" t="s">
        <v>30</v>
      </c>
      <c r="C29" s="218"/>
      <c r="D29" s="119">
        <f>E29+F29+G29+H29+I29+J29</f>
        <v>3346.6735800000001</v>
      </c>
      <c r="E29" s="109">
        <v>979.70339999999999</v>
      </c>
      <c r="F29" s="109">
        <v>394.21203000000003</v>
      </c>
      <c r="G29" s="110">
        <f>417.20258+40.40404</f>
        <v>457.60662000000002</v>
      </c>
      <c r="H29" s="110">
        <v>505.05050999999997</v>
      </c>
      <c r="I29" s="110">
        <v>505.05050999999997</v>
      </c>
      <c r="J29" s="110">
        <v>505.05050999999997</v>
      </c>
      <c r="K29" s="1"/>
      <c r="L29" s="18"/>
    </row>
    <row r="30" spans="1:12" ht="15.75" customHeight="1">
      <c r="A30" s="222" t="s">
        <v>33</v>
      </c>
      <c r="B30" s="225" t="s">
        <v>62</v>
      </c>
      <c r="C30" s="218"/>
      <c r="D30" s="227">
        <f>E30+F30+G30+H30+I30+J30</f>
        <v>29339.969049999996</v>
      </c>
      <c r="E30" s="227">
        <v>0</v>
      </c>
      <c r="F30" s="227">
        <f>F32+F33</f>
        <v>5118.36733</v>
      </c>
      <c r="G30" s="212">
        <f>G33+G32</f>
        <v>9221.7532499999998</v>
      </c>
      <c r="H30" s="212">
        <f>H32+H33</f>
        <v>4999.94949</v>
      </c>
      <c r="I30" s="212">
        <f>I32+I33</f>
        <v>4999.94949</v>
      </c>
      <c r="J30" s="212">
        <f>J32+J33</f>
        <v>4999.94949</v>
      </c>
      <c r="K30" s="1"/>
      <c r="L30" s="56"/>
    </row>
    <row r="31" spans="1:12" ht="39" customHeight="1">
      <c r="A31" s="223"/>
      <c r="B31" s="226"/>
      <c r="C31" s="218"/>
      <c r="D31" s="228"/>
      <c r="E31" s="228"/>
      <c r="F31" s="228"/>
      <c r="G31" s="213"/>
      <c r="H31" s="213"/>
      <c r="I31" s="213"/>
      <c r="J31" s="213"/>
      <c r="K31" s="1"/>
    </row>
    <row r="32" spans="1:12" ht="31.5">
      <c r="A32" s="223"/>
      <c r="B32" s="29" t="s">
        <v>29</v>
      </c>
      <c r="C32" s="218"/>
      <c r="D32" s="123">
        <f>E32+F32+G32+H32+I32+J32</f>
        <v>8677.7478599999995</v>
      </c>
      <c r="E32" s="123">
        <v>0</v>
      </c>
      <c r="F32" s="123">
        <v>4027.8039699999999</v>
      </c>
      <c r="G32" s="175">
        <v>4649.9438899999996</v>
      </c>
      <c r="H32" s="123">
        <v>0</v>
      </c>
      <c r="I32" s="123">
        <v>0</v>
      </c>
      <c r="J32" s="123">
        <v>0</v>
      </c>
      <c r="K32" s="1"/>
    </row>
    <row r="33" spans="1:12" ht="15.75">
      <c r="A33" s="224"/>
      <c r="B33" s="30" t="s">
        <v>30</v>
      </c>
      <c r="C33" s="218"/>
      <c r="D33" s="119">
        <f>E33+F33+G33+H33+I33+J33</f>
        <v>20961.814349999997</v>
      </c>
      <c r="E33" s="109">
        <v>299.59316000000001</v>
      </c>
      <c r="F33" s="109">
        <v>1090.5633600000001</v>
      </c>
      <c r="G33" s="110">
        <v>4571.8093600000002</v>
      </c>
      <c r="H33" s="110">
        <v>4999.94949</v>
      </c>
      <c r="I33" s="110">
        <v>4999.94949</v>
      </c>
      <c r="J33" s="110">
        <v>4999.94949</v>
      </c>
      <c r="K33" s="1"/>
    </row>
    <row r="34" spans="1:12" ht="15" customHeight="1">
      <c r="A34" s="247" t="s">
        <v>34</v>
      </c>
      <c r="B34" s="225" t="s">
        <v>154</v>
      </c>
      <c r="C34" s="218"/>
      <c r="D34" s="248"/>
      <c r="E34" s="250"/>
      <c r="F34" s="250"/>
      <c r="G34" s="212">
        <f>G36+G37</f>
        <v>1363.6930399999999</v>
      </c>
      <c r="H34" s="230"/>
      <c r="I34" s="230"/>
      <c r="J34" s="230"/>
      <c r="K34" s="1"/>
    </row>
    <row r="35" spans="1:12" ht="36" customHeight="1">
      <c r="A35" s="223"/>
      <c r="B35" s="226"/>
      <c r="C35" s="218"/>
      <c r="D35" s="249"/>
      <c r="E35" s="251"/>
      <c r="F35" s="251"/>
      <c r="G35" s="213"/>
      <c r="H35" s="231"/>
      <c r="I35" s="231"/>
      <c r="J35" s="231"/>
      <c r="K35" s="1"/>
    </row>
    <row r="36" spans="1:12" ht="31.5">
      <c r="A36" s="223"/>
      <c r="B36" s="29" t="s">
        <v>29</v>
      </c>
      <c r="C36" s="218"/>
      <c r="D36" s="119"/>
      <c r="E36" s="109"/>
      <c r="F36" s="109"/>
      <c r="G36" s="175">
        <v>1350.05611</v>
      </c>
      <c r="H36" s="110"/>
      <c r="I36" s="110"/>
      <c r="J36" s="110"/>
      <c r="K36" s="1"/>
    </row>
    <row r="37" spans="1:12" ht="15.75">
      <c r="A37" s="224"/>
      <c r="B37" s="30" t="s">
        <v>30</v>
      </c>
      <c r="C37" s="233"/>
      <c r="D37" s="119"/>
      <c r="E37" s="109"/>
      <c r="F37" s="109"/>
      <c r="G37" s="110">
        <v>13.63693</v>
      </c>
      <c r="H37" s="110"/>
      <c r="I37" s="110"/>
      <c r="J37" s="110"/>
      <c r="K37" s="1"/>
    </row>
    <row r="38" spans="1:12" ht="15.75" customHeight="1">
      <c r="A38" s="214" t="s">
        <v>155</v>
      </c>
      <c r="B38" s="215" t="s">
        <v>124</v>
      </c>
      <c r="C38" s="217" t="s">
        <v>93</v>
      </c>
      <c r="D38" s="219">
        <f>D40+D41</f>
        <v>10752.396269999999</v>
      </c>
      <c r="E38" s="219">
        <v>6060.59627</v>
      </c>
      <c r="F38" s="219">
        <f>F40+F41</f>
        <v>4691.7999999999993</v>
      </c>
      <c r="G38" s="220"/>
      <c r="H38" s="221">
        <v>0</v>
      </c>
      <c r="I38" s="221">
        <v>0</v>
      </c>
      <c r="J38" s="221">
        <v>0</v>
      </c>
      <c r="K38" s="1"/>
    </row>
    <row r="39" spans="1:12" ht="108.75" customHeight="1">
      <c r="A39" s="214"/>
      <c r="B39" s="216"/>
      <c r="C39" s="218"/>
      <c r="D39" s="219"/>
      <c r="E39" s="219"/>
      <c r="F39" s="219"/>
      <c r="G39" s="220"/>
      <c r="H39" s="221"/>
      <c r="I39" s="221"/>
      <c r="J39" s="221"/>
      <c r="K39" s="1"/>
      <c r="L39" s="25"/>
    </row>
    <row r="40" spans="1:12" ht="31.5">
      <c r="A40" s="214"/>
      <c r="B40" s="29" t="s">
        <v>29</v>
      </c>
      <c r="C40" s="218"/>
      <c r="D40" s="124">
        <f>E40+F40+G40+H40+I40+J40</f>
        <v>10644.8817</v>
      </c>
      <c r="E40" s="125">
        <v>5999.9997000000003</v>
      </c>
      <c r="F40" s="124">
        <v>4644.8819999999996</v>
      </c>
      <c r="G40" s="126"/>
      <c r="H40" s="125">
        <v>0</v>
      </c>
      <c r="I40" s="125">
        <v>0</v>
      </c>
      <c r="J40" s="125">
        <v>0</v>
      </c>
      <c r="K40" s="1"/>
      <c r="L40" s="25"/>
    </row>
    <row r="41" spans="1:12" ht="15.75">
      <c r="A41" s="214"/>
      <c r="B41" s="30" t="s">
        <v>30</v>
      </c>
      <c r="C41" s="218"/>
      <c r="D41" s="110">
        <f>E41+F41+G41+H41+I41+J41</f>
        <v>107.51456999999999</v>
      </c>
      <c r="E41" s="127">
        <v>60.59657</v>
      </c>
      <c r="F41" s="110">
        <v>46.917999999999999</v>
      </c>
      <c r="G41" s="110"/>
      <c r="H41" s="109">
        <v>0</v>
      </c>
      <c r="I41" s="109">
        <v>0</v>
      </c>
      <c r="J41" s="109">
        <v>0</v>
      </c>
      <c r="K41" s="1"/>
      <c r="L41" s="25"/>
    </row>
    <row r="42" spans="1:12" ht="46.5" customHeight="1">
      <c r="A42" s="174" t="s">
        <v>156</v>
      </c>
      <c r="B42" s="105" t="s">
        <v>126</v>
      </c>
      <c r="C42" s="101"/>
      <c r="D42" s="110"/>
      <c r="E42" s="127"/>
      <c r="F42" s="110"/>
      <c r="G42" s="112">
        <v>8784.7928900000006</v>
      </c>
      <c r="H42" s="109"/>
      <c r="I42" s="109"/>
      <c r="J42" s="109"/>
      <c r="K42" s="1"/>
      <c r="L42" s="25"/>
    </row>
    <row r="43" spans="1:12" ht="31.5">
      <c r="A43" s="104"/>
      <c r="B43" s="29" t="s">
        <v>29</v>
      </c>
      <c r="C43" s="101"/>
      <c r="D43" s="110"/>
      <c r="E43" s="127"/>
      <c r="F43" s="110"/>
      <c r="G43" s="128">
        <f>G42-G44</f>
        <v>8696.9449611</v>
      </c>
      <c r="H43" s="109"/>
      <c r="I43" s="109"/>
      <c r="J43" s="109"/>
      <c r="K43" s="1"/>
      <c r="L43" s="25"/>
    </row>
    <row r="44" spans="1:12" ht="15.75">
      <c r="A44" s="104"/>
      <c r="B44" s="30" t="s">
        <v>30</v>
      </c>
      <c r="C44" s="101"/>
      <c r="D44" s="110"/>
      <c r="E44" s="127"/>
      <c r="F44" s="110"/>
      <c r="G44" s="110">
        <f>G42*0.01</f>
        <v>87.847928900000014</v>
      </c>
      <c r="H44" s="109"/>
      <c r="I44" s="109"/>
      <c r="J44" s="109"/>
      <c r="K44" s="1"/>
      <c r="L44" s="25"/>
    </row>
    <row r="45" spans="1:12" ht="15.75" customHeight="1">
      <c r="A45" s="229" t="s">
        <v>28</v>
      </c>
      <c r="B45" s="229"/>
      <c r="C45" s="229"/>
      <c r="D45" s="113">
        <f t="shared" ref="D45:J45" si="5">D23</f>
        <v>317517.48706000001</v>
      </c>
      <c r="E45" s="113">
        <f t="shared" si="5"/>
        <v>41339.892829999997</v>
      </c>
      <c r="F45" s="113">
        <f t="shared" si="5"/>
        <v>44531.69339</v>
      </c>
      <c r="G45" s="115">
        <f t="shared" si="5"/>
        <v>65130.900840000002</v>
      </c>
      <c r="H45" s="115">
        <f t="shared" si="5"/>
        <v>55505</v>
      </c>
      <c r="I45" s="115">
        <f t="shared" si="5"/>
        <v>55505</v>
      </c>
      <c r="J45" s="115">
        <f t="shared" si="5"/>
        <v>55505</v>
      </c>
      <c r="K45" s="1"/>
      <c r="L45" s="41"/>
    </row>
    <row r="46" spans="1:12" ht="31.5">
      <c r="A46" s="15"/>
      <c r="B46" s="160" t="s">
        <v>35</v>
      </c>
      <c r="C46" s="161"/>
      <c r="D46" s="162">
        <f>E46+F46+G46+H46+I46+J46</f>
        <v>298999.99940109998</v>
      </c>
      <c r="E46" s="162">
        <f>E25+E32+E40</f>
        <v>45999.999400000001</v>
      </c>
      <c r="F46" s="163">
        <v>43000</v>
      </c>
      <c r="G46" s="164">
        <f t="shared" ref="G46:J47" si="6">G25</f>
        <v>60000.000001100001</v>
      </c>
      <c r="H46" s="164">
        <f t="shared" si="6"/>
        <v>50000</v>
      </c>
      <c r="I46" s="164">
        <f t="shared" si="6"/>
        <v>50000</v>
      </c>
      <c r="J46" s="164">
        <f t="shared" si="6"/>
        <v>50000</v>
      </c>
      <c r="K46" s="1"/>
    </row>
    <row r="47" spans="1:12" ht="15.75">
      <c r="A47" s="15"/>
      <c r="B47" s="165" t="s">
        <v>36</v>
      </c>
      <c r="C47" s="166"/>
      <c r="D47" s="167">
        <f>E47+F47+G47+H47+I47+J47</f>
        <v>24517.487358899998</v>
      </c>
      <c r="E47" s="167">
        <f>E26</f>
        <v>1339.8931299999999</v>
      </c>
      <c r="F47" s="167">
        <f>F26</f>
        <v>1531.6933900000001</v>
      </c>
      <c r="G47" s="168">
        <f t="shared" si="6"/>
        <v>5130.9008388999991</v>
      </c>
      <c r="H47" s="168">
        <f t="shared" si="6"/>
        <v>5505</v>
      </c>
      <c r="I47" s="168">
        <f t="shared" si="6"/>
        <v>5505</v>
      </c>
      <c r="J47" s="168">
        <f t="shared" si="6"/>
        <v>5505</v>
      </c>
      <c r="K47" s="1"/>
      <c r="L47" s="18"/>
    </row>
    <row r="48" spans="1:12" ht="47.25">
      <c r="A48" s="15"/>
      <c r="B48" s="17" t="s">
        <v>37</v>
      </c>
      <c r="C48" s="16"/>
      <c r="D48" s="129">
        <f>E48+F48+G48+H48+I48+J48</f>
        <v>743.39229999999998</v>
      </c>
      <c r="E48" s="129">
        <v>743.39229999999998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"/>
      <c r="L48" s="25"/>
    </row>
    <row r="49" spans="1:12" ht="14.25" customHeight="1">
      <c r="A49" s="211" t="s">
        <v>31</v>
      </c>
      <c r="B49" s="211"/>
      <c r="C49" s="40"/>
      <c r="D49" s="130">
        <f>E49+F49+G49+H49+I49+J49</f>
        <v>666300.48418000003</v>
      </c>
      <c r="E49" s="131">
        <f>E14+E45+E48</f>
        <v>101210.34954</v>
      </c>
      <c r="F49" s="131">
        <f>F45+F21</f>
        <v>106839.80353999999</v>
      </c>
      <c r="G49" s="131">
        <f>G45+G14</f>
        <v>139620.33110000001</v>
      </c>
      <c r="H49" s="131">
        <f>H45+H14</f>
        <v>106210</v>
      </c>
      <c r="I49" s="131">
        <f>I45+I14</f>
        <v>106210</v>
      </c>
      <c r="J49" s="131">
        <f>J45+J14</f>
        <v>106210</v>
      </c>
      <c r="K49" s="1"/>
      <c r="L49" s="25"/>
    </row>
    <row r="51" spans="1:12">
      <c r="D51" s="25"/>
    </row>
    <row r="53" spans="1:12">
      <c r="F53" s="25"/>
    </row>
    <row r="54" spans="1:12">
      <c r="D54" s="25"/>
    </row>
  </sheetData>
  <mergeCells count="58">
    <mergeCell ref="A34:A37"/>
    <mergeCell ref="C22:C37"/>
    <mergeCell ref="B34:B35"/>
    <mergeCell ref="G34:G35"/>
    <mergeCell ref="D34:D35"/>
    <mergeCell ref="E34:E35"/>
    <mergeCell ref="F34:F35"/>
    <mergeCell ref="F23:F24"/>
    <mergeCell ref="G23:G24"/>
    <mergeCell ref="A27:A29"/>
    <mergeCell ref="G1:K1"/>
    <mergeCell ref="G2:K2"/>
    <mergeCell ref="G3:K3"/>
    <mergeCell ref="A14:A16"/>
    <mergeCell ref="A17:A19"/>
    <mergeCell ref="G5:J5"/>
    <mergeCell ref="G6:J6"/>
    <mergeCell ref="A7:K7"/>
    <mergeCell ref="A9:A10"/>
    <mergeCell ref="B9:B10"/>
    <mergeCell ref="C9:C10"/>
    <mergeCell ref="D9:J9"/>
    <mergeCell ref="H23:H24"/>
    <mergeCell ref="I23:I24"/>
    <mergeCell ref="C12:C20"/>
    <mergeCell ref="D12:J12"/>
    <mergeCell ref="D13:J13"/>
    <mergeCell ref="J23:J24"/>
    <mergeCell ref="A21:C21"/>
    <mergeCell ref="A23:A26"/>
    <mergeCell ref="B23:B24"/>
    <mergeCell ref="D23:D24"/>
    <mergeCell ref="E23:E24"/>
    <mergeCell ref="D22:J22"/>
    <mergeCell ref="J38:J39"/>
    <mergeCell ref="F30:F31"/>
    <mergeCell ref="G30:G31"/>
    <mergeCell ref="H30:H31"/>
    <mergeCell ref="I30:I31"/>
    <mergeCell ref="H34:H35"/>
    <mergeCell ref="I34:I35"/>
    <mergeCell ref="J34:J35"/>
    <mergeCell ref="A49:B49"/>
    <mergeCell ref="J30:J31"/>
    <mergeCell ref="A38:A41"/>
    <mergeCell ref="B38:B39"/>
    <mergeCell ref="C38:C41"/>
    <mergeCell ref="D38:D39"/>
    <mergeCell ref="E38:E39"/>
    <mergeCell ref="F38:F39"/>
    <mergeCell ref="G38:G39"/>
    <mergeCell ref="H38:H39"/>
    <mergeCell ref="I38:I39"/>
    <mergeCell ref="A30:A33"/>
    <mergeCell ref="B30:B31"/>
    <mergeCell ref="D30:D31"/>
    <mergeCell ref="E30:E31"/>
    <mergeCell ref="A45:C45"/>
  </mergeCells>
  <pageMargins left="0.70866141732283472" right="0.70866141732283472" top="0.55118110236220474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2022 год   (2)</vt:lpstr>
      <vt:lpstr>2023 год </vt:lpstr>
      <vt:lpstr>2024 </vt:lpstr>
      <vt:lpstr>2025 </vt:lpstr>
      <vt:lpstr>Сведения о показателях</vt:lpstr>
      <vt:lpstr>Ресурсное обеспечение техника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2022-08-10T09:41:30Z</cp:lastPrinted>
  <dcterms:created xsi:type="dcterms:W3CDTF">1996-10-08T23:32:33Z</dcterms:created>
  <dcterms:modified xsi:type="dcterms:W3CDTF">2022-08-19T07:01:45Z</dcterms:modified>
</cp:coreProperties>
</file>